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7235" windowHeight="7740"/>
  </bookViews>
  <sheets>
    <sheet name="_1_ 01 - Население_2022 " sheetId="4" r:id="rId1"/>
    <sheet name="_1_ 02 - Общеэкономические пока" sheetId="5" r:id="rId2"/>
    <sheet name="_1_ 03 - Промышленность_2022 " sheetId="6" r:id="rId3"/>
    <sheet name="_1_ 03 - Пром.(без кр.и сред.)" sheetId="16" r:id="rId4"/>
    <sheet name="_1_ 04 - Сельское хозяйство_22" sheetId="7" r:id="rId5"/>
    <sheet name="_1_ 05 - Малое предпринимательс" sheetId="8" r:id="rId6"/>
    <sheet name="_1_ 06 - Инвестиции_2022" sheetId="9" r:id="rId7"/>
    <sheet name="_1_ 07 - Основные фонды_2021" sheetId="10" r:id="rId8"/>
    <sheet name="_1_ 08 - Финансы_2022" sheetId="11" r:id="rId9"/>
    <sheet name="_1_ 09 - Строительство_2022" sheetId="12" r:id="rId10"/>
    <sheet name="_1_ 10 - Торговля и услуги насе" sheetId="13" r:id="rId11"/>
    <sheet name="_1_ 11 - Баланс труда_2022" sheetId="14" r:id="rId12"/>
    <sheet name="_1_ 14 - Труд_2016" sheetId="17" r:id="rId13"/>
  </sheets>
  <definedNames>
    <definedName name="_xlnm.Print_Titles" localSheetId="3">'_1_ 03 - Пром.(без кр.и сред.)'!$1:$3</definedName>
    <definedName name="_xlnm.Print_Titles" localSheetId="12">'_1_ 14 - Труд_2016'!$1:$4</definedName>
    <definedName name="_xlnm.Print_Titles">#REF!</definedName>
    <definedName name="_xlnm.Print_Area" localSheetId="12">#REF!</definedName>
    <definedName name="_xlnm.Print_Area">#REF!</definedName>
  </definedNames>
  <calcPr calcId="145621"/>
</workbook>
</file>

<file path=xl/calcChain.xml><?xml version="1.0" encoding="utf-8"?>
<calcChain xmlns="http://schemas.openxmlformats.org/spreadsheetml/2006/main">
  <c r="C34" i="17" l="1"/>
  <c r="C29" i="17" s="1"/>
  <c r="C53" i="17" s="1"/>
  <c r="D34" i="17"/>
  <c r="D29" i="17" s="1"/>
  <c r="D53" i="17" s="1"/>
  <c r="E34" i="17"/>
  <c r="E29" i="17" s="1"/>
  <c r="E53" i="17" s="1"/>
  <c r="F34" i="17"/>
  <c r="F29" i="17" s="1"/>
  <c r="F53" i="17" s="1"/>
  <c r="G34" i="17"/>
  <c r="G29" i="17" s="1"/>
  <c r="G53" i="17" s="1"/>
  <c r="H34" i="17"/>
  <c r="H29" i="17" s="1"/>
  <c r="H53" i="17" s="1"/>
  <c r="I34" i="17"/>
  <c r="I29" i="17" s="1"/>
  <c r="I53" i="17" s="1"/>
  <c r="J34" i="17"/>
  <c r="J29" i="17" s="1"/>
  <c r="J53" i="17" s="1"/>
  <c r="K34" i="17"/>
  <c r="K29" i="17" s="1"/>
  <c r="K53" i="17" s="1"/>
  <c r="C56" i="17"/>
  <c r="D56" i="17"/>
  <c r="E56" i="17"/>
  <c r="F56" i="17"/>
  <c r="G56" i="17"/>
  <c r="H56" i="17"/>
  <c r="I56" i="17"/>
  <c r="J56" i="17"/>
  <c r="K56" i="17"/>
  <c r="C58" i="17"/>
  <c r="D58" i="17"/>
  <c r="E58" i="17"/>
  <c r="F58" i="17"/>
  <c r="G58" i="17"/>
  <c r="H58" i="17"/>
  <c r="I58" i="17"/>
  <c r="J58" i="17"/>
  <c r="K58" i="17"/>
  <c r="C59" i="17"/>
  <c r="D59" i="17"/>
  <c r="E59" i="17"/>
  <c r="F59" i="17"/>
  <c r="G59" i="17"/>
  <c r="H59" i="17"/>
  <c r="I59" i="17"/>
  <c r="J59" i="17"/>
  <c r="K59" i="17"/>
  <c r="C60" i="17"/>
  <c r="D60" i="17"/>
  <c r="E60" i="17"/>
  <c r="F60" i="17"/>
  <c r="G60" i="17"/>
  <c r="H60" i="17"/>
  <c r="I60" i="17"/>
  <c r="J60" i="17"/>
  <c r="K60" i="17"/>
  <c r="C62" i="17"/>
  <c r="D62" i="17"/>
  <c r="E62" i="17"/>
  <c r="F62" i="17"/>
  <c r="G62" i="17"/>
  <c r="H62" i="17"/>
  <c r="I62" i="17"/>
  <c r="J62" i="17"/>
  <c r="K62" i="17"/>
  <c r="C64" i="17"/>
  <c r="D64" i="17"/>
  <c r="E64" i="17"/>
  <c r="F64" i="17"/>
  <c r="G64" i="17"/>
  <c r="H64" i="17"/>
  <c r="I64" i="17"/>
  <c r="J64" i="17"/>
  <c r="K64" i="17"/>
  <c r="C66" i="17"/>
  <c r="D66" i="17"/>
  <c r="E66" i="17"/>
  <c r="F66" i="17"/>
  <c r="G66" i="17"/>
  <c r="H66" i="17"/>
  <c r="I66" i="17"/>
  <c r="J66" i="17"/>
  <c r="K66" i="17"/>
  <c r="C68" i="17"/>
  <c r="D68" i="17"/>
  <c r="E68" i="17"/>
  <c r="F68" i="17"/>
  <c r="G68" i="17"/>
  <c r="H68" i="17"/>
  <c r="I68" i="17"/>
  <c r="J68" i="17"/>
  <c r="K68" i="17"/>
  <c r="C70" i="17"/>
  <c r="D70" i="17"/>
  <c r="E70" i="17"/>
  <c r="F70" i="17"/>
  <c r="G70" i="17"/>
  <c r="H70" i="17"/>
  <c r="I70" i="17"/>
  <c r="J70" i="17"/>
  <c r="K70" i="17"/>
  <c r="C72" i="17"/>
  <c r="D72" i="17"/>
  <c r="E72" i="17"/>
  <c r="F72" i="17"/>
  <c r="G72" i="17"/>
  <c r="H72" i="17"/>
  <c r="I72" i="17"/>
  <c r="J72" i="17"/>
  <c r="K72" i="17"/>
  <c r="C74" i="17"/>
  <c r="D74" i="17"/>
  <c r="E74" i="17"/>
  <c r="F74" i="17"/>
  <c r="G74" i="17"/>
  <c r="H74" i="17"/>
  <c r="I74" i="17"/>
  <c r="J74" i="17"/>
  <c r="K74" i="17"/>
  <c r="C76" i="17"/>
  <c r="D76" i="17"/>
  <c r="E76" i="17"/>
  <c r="F76" i="17"/>
  <c r="G76" i="17"/>
  <c r="H76" i="17"/>
  <c r="I76" i="17"/>
  <c r="J76" i="17"/>
  <c r="K76" i="17"/>
  <c r="C78" i="17"/>
  <c r="D78" i="17"/>
  <c r="E78" i="17"/>
  <c r="F78" i="17"/>
  <c r="G78" i="17"/>
  <c r="H78" i="17"/>
  <c r="I78" i="17"/>
  <c r="J78" i="17"/>
  <c r="K78" i="17"/>
  <c r="C80" i="17"/>
  <c r="D80" i="17"/>
  <c r="E80" i="17"/>
  <c r="F80" i="17"/>
  <c r="G80" i="17"/>
  <c r="H80" i="17"/>
  <c r="I80" i="17"/>
  <c r="J80" i="17"/>
  <c r="K80" i="17"/>
  <c r="C82" i="17"/>
  <c r="D82" i="17"/>
  <c r="E82" i="17"/>
  <c r="F82" i="17"/>
  <c r="G82" i="17"/>
  <c r="H82" i="17"/>
  <c r="I82" i="17"/>
  <c r="J82" i="17"/>
  <c r="K82" i="17"/>
  <c r="C84" i="17"/>
  <c r="D84" i="17"/>
  <c r="E84" i="17"/>
  <c r="F84" i="17"/>
  <c r="G84" i="17"/>
  <c r="H84" i="17"/>
  <c r="I84" i="17"/>
  <c r="J84" i="17"/>
  <c r="K84" i="17"/>
  <c r="C86" i="17"/>
  <c r="D86" i="17"/>
  <c r="E86" i="17"/>
  <c r="F86" i="17"/>
  <c r="G86" i="17"/>
  <c r="H86" i="17"/>
  <c r="I86" i="17"/>
  <c r="J86" i="17"/>
  <c r="K86" i="17"/>
  <c r="C88" i="17"/>
  <c r="D88" i="17"/>
  <c r="E88" i="17"/>
  <c r="F88" i="17"/>
  <c r="G88" i="17"/>
  <c r="H88" i="17"/>
  <c r="I88" i="17"/>
  <c r="J88" i="17"/>
  <c r="K88" i="17"/>
  <c r="C90" i="17"/>
  <c r="D90" i="17"/>
  <c r="E90" i="17"/>
  <c r="F90" i="17"/>
  <c r="G90" i="17"/>
  <c r="H90" i="17"/>
  <c r="I90" i="17"/>
  <c r="J90" i="17"/>
  <c r="K90" i="17"/>
  <c r="C92" i="17"/>
  <c r="D92" i="17"/>
  <c r="E92" i="17"/>
  <c r="F92" i="17"/>
  <c r="G92" i="17"/>
  <c r="H92" i="17"/>
  <c r="I92" i="17"/>
  <c r="J92" i="17"/>
  <c r="K92" i="17"/>
  <c r="C94" i="17"/>
  <c r="D94" i="17"/>
  <c r="E94" i="17"/>
  <c r="F94" i="17"/>
  <c r="G94" i="17"/>
  <c r="H94" i="17"/>
  <c r="I94" i="17"/>
  <c r="J94" i="17"/>
  <c r="K94" i="17"/>
  <c r="C96" i="17"/>
  <c r="D96" i="17"/>
  <c r="E96" i="17"/>
  <c r="F96" i="17"/>
  <c r="G96" i="17"/>
  <c r="H96" i="17"/>
  <c r="I96" i="17"/>
  <c r="J96" i="17"/>
  <c r="K96" i="17"/>
  <c r="C5" i="16" l="1"/>
  <c r="D5" i="16"/>
  <c r="E5" i="16"/>
  <c r="F5" i="16"/>
  <c r="G5" i="16"/>
  <c r="H5" i="16"/>
  <c r="I5" i="16"/>
  <c r="J5" i="16"/>
  <c r="K5" i="16"/>
  <c r="D7" i="16"/>
  <c r="E7" i="16"/>
  <c r="F7" i="16"/>
  <c r="G7" i="16"/>
  <c r="H7" i="16"/>
  <c r="I7" i="16"/>
  <c r="J7" i="16"/>
  <c r="K7" i="16"/>
  <c r="D8" i="16"/>
  <c r="E8" i="16"/>
  <c r="F8" i="16"/>
  <c r="G8" i="16"/>
  <c r="H8" i="16"/>
  <c r="I8" i="16"/>
  <c r="J8" i="16"/>
  <c r="K8" i="16"/>
  <c r="D11" i="16"/>
  <c r="E11" i="16"/>
  <c r="F11" i="16"/>
  <c r="G11" i="16"/>
  <c r="H11" i="16"/>
  <c r="I11" i="16"/>
  <c r="J11" i="16"/>
  <c r="K11" i="16"/>
  <c r="D13" i="16"/>
  <c r="D9" i="16" s="1"/>
  <c r="E13" i="16"/>
  <c r="E9" i="16" s="1"/>
  <c r="F13" i="16"/>
  <c r="F9" i="16" s="1"/>
  <c r="G13" i="16"/>
  <c r="G9" i="16" s="1"/>
  <c r="H13" i="16"/>
  <c r="H9" i="16" s="1"/>
  <c r="I13" i="16"/>
  <c r="I9" i="16" s="1"/>
  <c r="J13" i="16"/>
  <c r="J9" i="16" s="1"/>
  <c r="K13" i="16"/>
  <c r="K9" i="16" s="1"/>
  <c r="D15" i="16"/>
  <c r="E15" i="16"/>
  <c r="F15" i="16"/>
  <c r="G15" i="16"/>
  <c r="H15" i="16"/>
  <c r="I15" i="16"/>
  <c r="J15" i="16"/>
  <c r="K15" i="16"/>
  <c r="D17" i="16"/>
  <c r="E17" i="16"/>
  <c r="F17" i="16"/>
  <c r="G17" i="16"/>
  <c r="H17" i="16"/>
  <c r="I17" i="16"/>
  <c r="J17" i="16"/>
  <c r="K17" i="16"/>
  <c r="D19" i="16"/>
  <c r="E19" i="16"/>
  <c r="F19" i="16"/>
  <c r="G19" i="16"/>
  <c r="H19" i="16"/>
  <c r="I19" i="16"/>
  <c r="J19" i="16"/>
  <c r="K19" i="16"/>
  <c r="D21" i="16"/>
  <c r="E21" i="16"/>
  <c r="F21" i="16"/>
  <c r="G21" i="16"/>
  <c r="H21" i="16"/>
  <c r="I21" i="16"/>
  <c r="J21" i="16"/>
  <c r="K21" i="16"/>
  <c r="D23" i="16"/>
  <c r="E23" i="16"/>
  <c r="F23" i="16"/>
  <c r="G23" i="16"/>
  <c r="H23" i="16"/>
  <c r="I23" i="16"/>
  <c r="J23" i="16"/>
  <c r="K23" i="16"/>
  <c r="D25" i="16"/>
  <c r="E25" i="16"/>
  <c r="F25" i="16"/>
  <c r="G25" i="16"/>
  <c r="H25" i="16"/>
  <c r="I25" i="16"/>
  <c r="J25" i="16"/>
  <c r="K25" i="16"/>
  <c r="D27" i="16"/>
  <c r="E27" i="16"/>
  <c r="F27" i="16"/>
  <c r="G27" i="16"/>
  <c r="H27" i="16"/>
  <c r="I27" i="16"/>
  <c r="J27" i="16"/>
  <c r="K27" i="16"/>
  <c r="D29" i="16"/>
  <c r="E29" i="16"/>
  <c r="F29" i="16"/>
  <c r="G29" i="16"/>
  <c r="H29" i="16"/>
  <c r="I29" i="16"/>
  <c r="J29" i="16"/>
  <c r="K29" i="16"/>
  <c r="D31" i="16"/>
  <c r="E31" i="16"/>
  <c r="F31" i="16"/>
  <c r="G31" i="16"/>
  <c r="H31" i="16"/>
  <c r="I31" i="16"/>
  <c r="J31" i="16"/>
  <c r="K31" i="16"/>
  <c r="D33" i="16"/>
  <c r="E33" i="16"/>
  <c r="F33" i="16"/>
  <c r="G33" i="16"/>
  <c r="H33" i="16"/>
  <c r="I33" i="16"/>
  <c r="J33" i="16"/>
  <c r="K33" i="16"/>
  <c r="D35" i="16"/>
  <c r="E35" i="16"/>
  <c r="F35" i="16"/>
  <c r="G35" i="16"/>
  <c r="H35" i="16"/>
  <c r="I35" i="16"/>
  <c r="J35" i="16"/>
  <c r="K35" i="16"/>
  <c r="D37" i="16"/>
  <c r="E37" i="16"/>
  <c r="F37" i="16"/>
  <c r="G37" i="16"/>
  <c r="H37" i="16"/>
  <c r="I37" i="16"/>
  <c r="J37" i="16"/>
  <c r="K37" i="16"/>
  <c r="D39" i="16"/>
  <c r="E39" i="16"/>
  <c r="F39" i="16"/>
  <c r="G39" i="16"/>
  <c r="H39" i="16"/>
  <c r="I39" i="16"/>
  <c r="J39" i="16"/>
  <c r="K39" i="16"/>
  <c r="D41" i="16"/>
  <c r="E41" i="16"/>
  <c r="F41" i="16"/>
  <c r="G41" i="16"/>
  <c r="H41" i="16"/>
  <c r="I41" i="16"/>
  <c r="J41" i="16"/>
  <c r="K41" i="16"/>
  <c r="D43" i="16"/>
  <c r="E43" i="16"/>
  <c r="F43" i="16"/>
  <c r="G43" i="16"/>
  <c r="H43" i="16"/>
  <c r="I43" i="16"/>
  <c r="J43" i="16"/>
  <c r="K43" i="16"/>
  <c r="D45" i="16"/>
  <c r="E45" i="16"/>
  <c r="F45" i="16"/>
  <c r="G45" i="16"/>
  <c r="H45" i="16"/>
  <c r="I45" i="16"/>
  <c r="J45" i="16"/>
  <c r="K45" i="16"/>
  <c r="D47" i="16"/>
  <c r="E47" i="16"/>
  <c r="F47" i="16"/>
  <c r="G47" i="16"/>
  <c r="H47" i="16"/>
  <c r="I47" i="16"/>
  <c r="J47" i="16"/>
  <c r="K47" i="16"/>
  <c r="D49" i="16"/>
  <c r="E49" i="16"/>
  <c r="F49" i="16"/>
  <c r="G49" i="16"/>
  <c r="H49" i="16"/>
  <c r="I49" i="16"/>
  <c r="J49" i="16"/>
  <c r="K49" i="16"/>
  <c r="D51" i="16"/>
  <c r="E51" i="16"/>
  <c r="F51" i="16"/>
  <c r="G51" i="16"/>
  <c r="H51" i="16"/>
  <c r="I51" i="16"/>
  <c r="J51" i="16"/>
  <c r="K51" i="16"/>
  <c r="D53" i="16"/>
  <c r="E53" i="16"/>
  <c r="F53" i="16"/>
  <c r="G53" i="16"/>
  <c r="H53" i="16"/>
  <c r="I53" i="16"/>
  <c r="J53" i="16"/>
  <c r="K53" i="16"/>
  <c r="D55" i="16"/>
  <c r="E55" i="16"/>
  <c r="F55" i="16"/>
  <c r="G55" i="16"/>
  <c r="H55" i="16"/>
  <c r="I55" i="16"/>
  <c r="J55" i="16"/>
  <c r="K55" i="16"/>
  <c r="D57" i="16"/>
  <c r="E57" i="16"/>
  <c r="F57" i="16"/>
  <c r="G57" i="16"/>
  <c r="H57" i="16"/>
  <c r="I57" i="16"/>
  <c r="J57" i="16"/>
  <c r="K57" i="16"/>
  <c r="D59" i="16"/>
  <c r="E59" i="16"/>
  <c r="F59" i="16"/>
  <c r="G59" i="16"/>
  <c r="H59" i="16"/>
  <c r="I59" i="16"/>
  <c r="J59" i="16"/>
  <c r="K59" i="16"/>
  <c r="D61" i="16"/>
  <c r="E61" i="16"/>
  <c r="F61" i="16"/>
  <c r="G61" i="16"/>
  <c r="H61" i="16"/>
  <c r="I61" i="16"/>
  <c r="J61" i="16"/>
  <c r="K61" i="16"/>
  <c r="D63" i="16"/>
  <c r="E63" i="16"/>
  <c r="F63" i="16"/>
  <c r="G63" i="16"/>
  <c r="H63" i="16"/>
  <c r="I63" i="16"/>
  <c r="J63" i="16"/>
  <c r="K63" i="16"/>
  <c r="D65" i="16"/>
  <c r="E65" i="16"/>
  <c r="F65" i="16"/>
  <c r="G65" i="16"/>
  <c r="H65" i="16"/>
  <c r="I65" i="16"/>
  <c r="J65" i="16"/>
  <c r="K65" i="16"/>
  <c r="D67" i="16"/>
  <c r="E67" i="16"/>
  <c r="F67" i="16"/>
  <c r="G67" i="16"/>
  <c r="H67" i="16"/>
  <c r="I67" i="16"/>
  <c r="J67" i="16"/>
  <c r="K67" i="16"/>
  <c r="D69" i="16"/>
  <c r="E69" i="16"/>
  <c r="F69" i="16"/>
  <c r="G69" i="16"/>
  <c r="H69" i="16"/>
  <c r="I69" i="16"/>
  <c r="J69" i="16"/>
  <c r="K69" i="16"/>
  <c r="D71" i="16"/>
  <c r="E71" i="16"/>
  <c r="F71" i="16"/>
  <c r="G71" i="16"/>
  <c r="H71" i="16"/>
  <c r="I71" i="16"/>
  <c r="J71" i="16"/>
  <c r="K71" i="16"/>
  <c r="D73" i="16"/>
  <c r="E73" i="16"/>
  <c r="F73" i="16"/>
  <c r="G73" i="16"/>
  <c r="H73" i="16"/>
  <c r="I73" i="16"/>
  <c r="J73" i="16"/>
  <c r="K73" i="16"/>
  <c r="D75" i="16"/>
  <c r="E75" i="16"/>
  <c r="F75" i="16"/>
  <c r="G75" i="16"/>
  <c r="H75" i="16"/>
  <c r="I75" i="16"/>
  <c r="J75" i="16"/>
  <c r="K75" i="16"/>
  <c r="D77" i="16"/>
  <c r="E77" i="16"/>
  <c r="F77" i="16"/>
  <c r="G77" i="16"/>
  <c r="H77" i="16"/>
  <c r="I77" i="16"/>
  <c r="J77" i="16"/>
  <c r="K77" i="16"/>
  <c r="D79" i="16"/>
  <c r="E79" i="16"/>
  <c r="F79" i="16"/>
  <c r="G79" i="16"/>
  <c r="H79" i="16"/>
  <c r="I79" i="16"/>
  <c r="J79" i="16"/>
  <c r="K79" i="16"/>
  <c r="D81" i="16"/>
  <c r="E81" i="16"/>
  <c r="F81" i="16"/>
  <c r="G81" i="16"/>
  <c r="H81" i="16"/>
  <c r="I81" i="16"/>
  <c r="J81" i="16"/>
  <c r="K81" i="16"/>
  <c r="D83" i="16"/>
  <c r="E83" i="16"/>
  <c r="F83" i="16"/>
  <c r="G83" i="16"/>
  <c r="H83" i="16"/>
  <c r="I83" i="16"/>
  <c r="J83" i="16"/>
  <c r="K83" i="16"/>
  <c r="D85" i="16"/>
  <c r="E85" i="16"/>
  <c r="F85" i="16"/>
  <c r="G85" i="16"/>
  <c r="H85" i="16"/>
  <c r="I85" i="16"/>
  <c r="J85" i="16"/>
  <c r="K85" i="16"/>
  <c r="D87" i="16"/>
  <c r="E87" i="16"/>
  <c r="F87" i="16"/>
  <c r="G87" i="16"/>
  <c r="H87" i="16"/>
  <c r="I87" i="16"/>
  <c r="J87" i="16"/>
  <c r="K87" i="16"/>
  <c r="D89" i="16"/>
  <c r="E89" i="16"/>
  <c r="F89" i="16"/>
  <c r="G89" i="16"/>
  <c r="H89" i="16"/>
  <c r="I89" i="16"/>
  <c r="J89" i="16"/>
  <c r="K89" i="16"/>
  <c r="D91" i="16"/>
  <c r="E91" i="16"/>
  <c r="F91" i="16"/>
  <c r="G91" i="16"/>
  <c r="H91" i="16"/>
  <c r="I91" i="16"/>
  <c r="J91" i="16"/>
  <c r="K91" i="16"/>
  <c r="D93" i="16"/>
  <c r="E93" i="16"/>
  <c r="F93" i="16"/>
  <c r="G93" i="16"/>
  <c r="H93" i="16"/>
  <c r="I93" i="16"/>
  <c r="J93" i="16"/>
  <c r="K93" i="16"/>
  <c r="D95" i="16"/>
  <c r="E95" i="16"/>
  <c r="F95" i="16"/>
  <c r="G95" i="16"/>
  <c r="H95" i="16"/>
  <c r="I95" i="16"/>
  <c r="J95" i="16"/>
  <c r="K95" i="16"/>
  <c r="D97" i="16"/>
  <c r="E97" i="16"/>
  <c r="F97" i="16"/>
  <c r="G97" i="16"/>
  <c r="H97" i="16"/>
  <c r="I97" i="16"/>
  <c r="J97" i="16"/>
  <c r="K97" i="16"/>
  <c r="C99" i="16"/>
  <c r="D99" i="16"/>
  <c r="E99" i="16"/>
  <c r="F99" i="16"/>
  <c r="G99" i="16"/>
  <c r="H99" i="16"/>
  <c r="I99" i="16"/>
  <c r="J99" i="16"/>
  <c r="K99" i="16"/>
  <c r="C132" i="16"/>
  <c r="D132" i="16"/>
  <c r="E132" i="16"/>
  <c r="F132" i="16"/>
  <c r="G132" i="16"/>
  <c r="H132" i="16"/>
  <c r="I132" i="16"/>
  <c r="J132" i="16"/>
  <c r="K132" i="16"/>
  <c r="C146" i="16"/>
  <c r="D146" i="16"/>
  <c r="E146" i="16"/>
  <c r="F146" i="16"/>
  <c r="G146" i="16"/>
  <c r="H146" i="16"/>
  <c r="I146" i="16"/>
  <c r="J146" i="16"/>
  <c r="K146" i="16"/>
  <c r="C152" i="16"/>
  <c r="D152" i="16"/>
  <c r="E152" i="16"/>
  <c r="F152" i="16"/>
  <c r="G152" i="16"/>
  <c r="H152" i="16"/>
  <c r="I152" i="16"/>
  <c r="J152" i="16"/>
  <c r="K152" i="16"/>
  <c r="C167" i="16"/>
  <c r="D167" i="16"/>
  <c r="E167" i="16"/>
  <c r="F167" i="16"/>
  <c r="G167" i="16"/>
  <c r="H167" i="16"/>
  <c r="I167" i="16"/>
  <c r="J167" i="16"/>
  <c r="K167" i="16"/>
  <c r="C177" i="16"/>
  <c r="D177" i="16"/>
  <c r="E177" i="16"/>
  <c r="F177" i="16"/>
  <c r="G177" i="16"/>
  <c r="H177" i="16"/>
  <c r="I177" i="16"/>
  <c r="J177" i="16"/>
  <c r="K177" i="16"/>
  <c r="C210" i="16"/>
  <c r="D210" i="16"/>
  <c r="E210" i="16"/>
  <c r="F210" i="16"/>
  <c r="G210" i="16"/>
  <c r="H210" i="16"/>
  <c r="I210" i="16"/>
  <c r="J210" i="16"/>
  <c r="K210" i="16"/>
  <c r="C218" i="16"/>
  <c r="D218" i="16"/>
  <c r="E218" i="16"/>
  <c r="F218" i="16"/>
  <c r="G218" i="16"/>
  <c r="H218" i="16"/>
  <c r="I218" i="16"/>
  <c r="J218" i="16"/>
  <c r="K218" i="16"/>
  <c r="C228" i="16"/>
  <c r="D228" i="16"/>
  <c r="E228" i="16"/>
  <c r="F228" i="16"/>
  <c r="G228" i="16"/>
  <c r="H228" i="16"/>
  <c r="I228" i="16"/>
  <c r="J228" i="16"/>
  <c r="K228" i="16"/>
  <c r="C252" i="16"/>
  <c r="D252" i="16"/>
  <c r="E252" i="16"/>
  <c r="F252" i="16"/>
  <c r="G252" i="16"/>
  <c r="H252" i="16"/>
  <c r="I252" i="16"/>
  <c r="J252" i="16"/>
  <c r="K252" i="16"/>
  <c r="C260" i="16"/>
  <c r="D260" i="16"/>
  <c r="E260" i="16"/>
  <c r="F260" i="16"/>
  <c r="G260" i="16"/>
  <c r="H260" i="16"/>
  <c r="I260" i="16"/>
  <c r="J260" i="16"/>
  <c r="K260" i="16"/>
  <c r="C273" i="16"/>
  <c r="D273" i="16"/>
  <c r="E273" i="16"/>
  <c r="F273" i="16"/>
  <c r="G273" i="16"/>
  <c r="H273" i="16"/>
  <c r="I273" i="16"/>
  <c r="J273" i="16"/>
  <c r="K273" i="16"/>
  <c r="C283" i="16"/>
  <c r="D283" i="16"/>
  <c r="E283" i="16"/>
  <c r="F283" i="16"/>
  <c r="G283" i="16"/>
  <c r="H283" i="16"/>
  <c r="I283" i="16"/>
  <c r="J283" i="16"/>
  <c r="K283" i="16"/>
  <c r="C295" i="16"/>
  <c r="D295" i="16"/>
  <c r="E295" i="16"/>
  <c r="F295" i="16"/>
  <c r="G295" i="16"/>
  <c r="H295" i="16"/>
  <c r="I295" i="16"/>
  <c r="J295" i="16"/>
  <c r="K295" i="16"/>
  <c r="C306" i="16"/>
  <c r="D306" i="16"/>
  <c r="E306" i="16"/>
  <c r="F306" i="16"/>
  <c r="G306" i="16"/>
  <c r="H306" i="16"/>
  <c r="I306" i="16"/>
  <c r="J306" i="16"/>
  <c r="K306" i="16"/>
  <c r="C313" i="16"/>
  <c r="D313" i="16"/>
  <c r="E313" i="16"/>
  <c r="F313" i="16"/>
  <c r="G313" i="16"/>
  <c r="H313" i="16"/>
  <c r="I313" i="16"/>
  <c r="J313" i="16"/>
  <c r="K313" i="16"/>
  <c r="C328" i="16"/>
  <c r="D328" i="16"/>
  <c r="E328" i="16"/>
  <c r="F328" i="16"/>
  <c r="G328" i="16"/>
  <c r="H328" i="16"/>
  <c r="I328" i="16"/>
  <c r="J328" i="16"/>
  <c r="K328" i="16"/>
  <c r="C340" i="16"/>
  <c r="D340" i="16"/>
  <c r="E340" i="16"/>
  <c r="F340" i="16"/>
  <c r="G340" i="16"/>
  <c r="H340" i="16"/>
  <c r="I340" i="16"/>
  <c r="J340" i="16"/>
  <c r="K340" i="16"/>
  <c r="C347" i="16"/>
  <c r="D347" i="16"/>
  <c r="E347" i="16"/>
  <c r="F347" i="16"/>
  <c r="G347" i="16"/>
  <c r="H347" i="16"/>
  <c r="I347" i="16"/>
  <c r="J347" i="16"/>
  <c r="K347" i="16"/>
  <c r="C358" i="16"/>
  <c r="D358" i="16"/>
  <c r="E358" i="16"/>
  <c r="F358" i="16"/>
  <c r="G358" i="16"/>
  <c r="H358" i="16"/>
  <c r="I358" i="16"/>
  <c r="J358" i="16"/>
  <c r="K358" i="16"/>
  <c r="C368" i="16"/>
  <c r="D368" i="16"/>
  <c r="E368" i="16"/>
  <c r="F368" i="16"/>
  <c r="G368" i="16"/>
  <c r="H368" i="16"/>
  <c r="I368" i="16"/>
  <c r="J368" i="16"/>
  <c r="K368" i="16"/>
  <c r="C8" i="14" l="1"/>
  <c r="C5" i="14" s="1"/>
  <c r="D8" i="14"/>
  <c r="D5" i="14" s="1"/>
  <c r="E8" i="14"/>
  <c r="E5" i="14" s="1"/>
  <c r="F8" i="14"/>
  <c r="F5" i="14" s="1"/>
  <c r="G8" i="14"/>
  <c r="G5" i="14" s="1"/>
  <c r="H8" i="14"/>
  <c r="H5" i="14" s="1"/>
  <c r="I8" i="14"/>
  <c r="I5" i="14" s="1"/>
  <c r="J8" i="14"/>
  <c r="J5" i="14" s="1"/>
  <c r="K8" i="14"/>
  <c r="K5" i="14" s="1"/>
  <c r="C14" i="14"/>
  <c r="D14" i="14"/>
  <c r="E14" i="14"/>
  <c r="F14" i="14"/>
  <c r="G14" i="14"/>
  <c r="H14" i="14"/>
  <c r="I14" i="14"/>
  <c r="J14" i="14"/>
  <c r="K14" i="14"/>
  <c r="C20" i="14"/>
  <c r="C18" i="14" s="1"/>
  <c r="D20" i="14"/>
  <c r="D18" i="14" s="1"/>
  <c r="E20" i="14"/>
  <c r="E18" i="14" s="1"/>
  <c r="F20" i="14"/>
  <c r="F18" i="14" s="1"/>
  <c r="G20" i="14"/>
  <c r="G18" i="14" s="1"/>
  <c r="H20" i="14"/>
  <c r="H18" i="14" s="1"/>
  <c r="I20" i="14"/>
  <c r="I18" i="14" s="1"/>
  <c r="J20" i="14"/>
  <c r="J18" i="14" s="1"/>
  <c r="K20" i="14"/>
  <c r="K18" i="14" s="1"/>
  <c r="C64" i="14"/>
  <c r="D64" i="14"/>
  <c r="E64" i="14"/>
  <c r="F64" i="14"/>
  <c r="G64" i="14"/>
  <c r="H64" i="14"/>
  <c r="I64" i="14"/>
  <c r="J64" i="14"/>
  <c r="K64" i="14"/>
  <c r="C71" i="14"/>
  <c r="C70" i="14" s="1"/>
  <c r="D71" i="14"/>
  <c r="E71" i="14"/>
  <c r="E70" i="14" s="1"/>
  <c r="F71" i="14"/>
  <c r="G71" i="14"/>
  <c r="G70" i="14" s="1"/>
  <c r="H71" i="14"/>
  <c r="I71" i="14"/>
  <c r="I70" i="14" s="1"/>
  <c r="J71" i="14"/>
  <c r="K71" i="14"/>
  <c r="K70" i="14" s="1"/>
  <c r="C76" i="14"/>
  <c r="D76" i="14"/>
  <c r="E76" i="14"/>
  <c r="F76" i="14"/>
  <c r="G76" i="14"/>
  <c r="H76" i="14"/>
  <c r="I76" i="14"/>
  <c r="J76" i="14"/>
  <c r="K76" i="14"/>
  <c r="C85" i="14"/>
  <c r="D85" i="14"/>
  <c r="E85" i="14"/>
  <c r="F85" i="14"/>
  <c r="G85" i="14"/>
  <c r="H85" i="14"/>
  <c r="I85" i="14"/>
  <c r="J85" i="14"/>
  <c r="K85" i="14"/>
  <c r="C93" i="14"/>
  <c r="C86" i="14" s="1"/>
  <c r="D93" i="14"/>
  <c r="D86" i="14" s="1"/>
  <c r="E93" i="14"/>
  <c r="E86" i="14" s="1"/>
  <c r="F93" i="14"/>
  <c r="F86" i="14" s="1"/>
  <c r="G93" i="14"/>
  <c r="G86" i="14" s="1"/>
  <c r="H93" i="14"/>
  <c r="H86" i="14" s="1"/>
  <c r="I93" i="14"/>
  <c r="I86" i="14" s="1"/>
  <c r="J93" i="14"/>
  <c r="J86" i="14" s="1"/>
  <c r="K93" i="14"/>
  <c r="K86" i="14" s="1"/>
  <c r="E5" i="13"/>
  <c r="F5" i="13" s="1"/>
  <c r="H5" i="13" s="1"/>
  <c r="J5" i="13" s="1"/>
  <c r="D6" i="13"/>
  <c r="E8" i="13"/>
  <c r="F8" i="13"/>
  <c r="G8" i="13"/>
  <c r="H8" i="13"/>
  <c r="I8" i="13"/>
  <c r="J8" i="13"/>
  <c r="K8" i="13"/>
  <c r="D9" i="13"/>
  <c r="E11" i="13"/>
  <c r="F11" i="13"/>
  <c r="G11" i="13"/>
  <c r="H11" i="13"/>
  <c r="I11" i="13"/>
  <c r="J11" i="13"/>
  <c r="K11" i="13"/>
  <c r="D12" i="13"/>
  <c r="C14" i="13"/>
  <c r="D14" i="13"/>
  <c r="E14" i="13"/>
  <c r="F14" i="13"/>
  <c r="G14" i="13"/>
  <c r="H14" i="13"/>
  <c r="I14" i="13"/>
  <c r="J14" i="13"/>
  <c r="K14" i="13"/>
  <c r="C5" i="12"/>
  <c r="D5" i="12"/>
  <c r="E5" i="12"/>
  <c r="F5" i="12"/>
  <c r="G5" i="12"/>
  <c r="H5" i="12"/>
  <c r="I5" i="12"/>
  <c r="J5" i="12"/>
  <c r="K5" i="12"/>
  <c r="C6" i="11"/>
  <c r="D6" i="11"/>
  <c r="E6" i="11"/>
  <c r="F6" i="11"/>
  <c r="G6" i="11"/>
  <c r="H6" i="11"/>
  <c r="I6" i="11"/>
  <c r="J6" i="11"/>
  <c r="K6" i="11"/>
  <c r="C10" i="11"/>
  <c r="D10" i="11"/>
  <c r="C17" i="11"/>
  <c r="D17" i="11"/>
  <c r="C21" i="11"/>
  <c r="D21" i="11"/>
  <c r="E21" i="11"/>
  <c r="F21" i="11"/>
  <c r="G21" i="11"/>
  <c r="H21" i="11"/>
  <c r="I21" i="11"/>
  <c r="J21" i="11"/>
  <c r="K21" i="11"/>
  <c r="C25" i="11"/>
  <c r="D25" i="11"/>
  <c r="C29" i="11"/>
  <c r="D29" i="11"/>
  <c r="E29" i="11"/>
  <c r="F29" i="11"/>
  <c r="G29" i="11"/>
  <c r="H29" i="11"/>
  <c r="I29" i="11"/>
  <c r="J29" i="11"/>
  <c r="K29" i="11"/>
  <c r="C33" i="11"/>
  <c r="D33" i="11"/>
  <c r="C45" i="11"/>
  <c r="D45" i="11"/>
  <c r="E45" i="11"/>
  <c r="F45" i="11"/>
  <c r="G45" i="11"/>
  <c r="H45" i="11"/>
  <c r="I45" i="11"/>
  <c r="J45" i="11"/>
  <c r="K45" i="11"/>
  <c r="C49" i="11"/>
  <c r="D49" i="11"/>
  <c r="C54" i="11"/>
  <c r="C53" i="11" s="1"/>
  <c r="D54" i="11"/>
  <c r="D38" i="11" s="1"/>
  <c r="E54" i="11"/>
  <c r="E53" i="11" s="1"/>
  <c r="F54" i="11"/>
  <c r="F38" i="11" s="1"/>
  <c r="G54" i="11"/>
  <c r="G53" i="11" s="1"/>
  <c r="H54" i="11"/>
  <c r="H38" i="11" s="1"/>
  <c r="I54" i="11"/>
  <c r="I53" i="11" s="1"/>
  <c r="J54" i="11"/>
  <c r="J38" i="11" s="1"/>
  <c r="K54" i="11"/>
  <c r="K53" i="11" s="1"/>
  <c r="C55" i="11"/>
  <c r="C39" i="11" s="1"/>
  <c r="C15" i="11" s="1"/>
  <c r="D55" i="11"/>
  <c r="D39" i="11" s="1"/>
  <c r="D15" i="11" s="1"/>
  <c r="E55" i="11"/>
  <c r="E39" i="11" s="1"/>
  <c r="E15" i="11" s="1"/>
  <c r="F55" i="11"/>
  <c r="F39" i="11" s="1"/>
  <c r="F15" i="11" s="1"/>
  <c r="G55" i="11"/>
  <c r="G39" i="11" s="1"/>
  <c r="G15" i="11" s="1"/>
  <c r="H55" i="11"/>
  <c r="H39" i="11" s="1"/>
  <c r="H15" i="11" s="1"/>
  <c r="I55" i="11"/>
  <c r="I39" i="11" s="1"/>
  <c r="I15" i="11" s="1"/>
  <c r="J55" i="11"/>
  <c r="J39" i="11" s="1"/>
  <c r="J15" i="11" s="1"/>
  <c r="K55" i="11"/>
  <c r="K39" i="11" s="1"/>
  <c r="K15" i="11" s="1"/>
  <c r="C58" i="11"/>
  <c r="C42" i="11" s="1"/>
  <c r="D58" i="11"/>
  <c r="D42" i="11" s="1"/>
  <c r="C59" i="11"/>
  <c r="C43" i="11" s="1"/>
  <c r="D59" i="11"/>
  <c r="D43" i="11" s="1"/>
  <c r="C61" i="11"/>
  <c r="D61" i="11"/>
  <c r="E61" i="11"/>
  <c r="F61" i="11"/>
  <c r="G61" i="11"/>
  <c r="H61" i="11"/>
  <c r="I61" i="11"/>
  <c r="J61" i="11"/>
  <c r="K61" i="11"/>
  <c r="C65" i="11"/>
  <c r="D65" i="11"/>
  <c r="C69" i="11"/>
  <c r="D69" i="11"/>
  <c r="E69" i="11"/>
  <c r="F69" i="11"/>
  <c r="G69" i="11"/>
  <c r="H69" i="11"/>
  <c r="I69" i="11"/>
  <c r="J69" i="11"/>
  <c r="K69" i="11"/>
  <c r="C73" i="11"/>
  <c r="D73" i="11"/>
  <c r="C77" i="11"/>
  <c r="D77" i="11"/>
  <c r="E77" i="11"/>
  <c r="F77" i="11"/>
  <c r="G77" i="11"/>
  <c r="H77" i="11"/>
  <c r="I77" i="11"/>
  <c r="J77" i="11"/>
  <c r="K77" i="11"/>
  <c r="C81" i="11"/>
  <c r="D81" i="11"/>
  <c r="C85" i="11"/>
  <c r="D85" i="11"/>
  <c r="E85" i="11"/>
  <c r="F85" i="11"/>
  <c r="G85" i="11"/>
  <c r="H85" i="11"/>
  <c r="I85" i="11"/>
  <c r="J85" i="11"/>
  <c r="K85" i="11"/>
  <c r="C89" i="11"/>
  <c r="D89" i="11"/>
  <c r="C93" i="11"/>
  <c r="D93" i="11"/>
  <c r="E93" i="11"/>
  <c r="F93" i="11"/>
  <c r="G93" i="11"/>
  <c r="H93" i="11"/>
  <c r="I93" i="11"/>
  <c r="J93" i="11"/>
  <c r="K93" i="11"/>
  <c r="C97" i="11"/>
  <c r="D97" i="11"/>
  <c r="C101" i="11"/>
  <c r="D101" i="11"/>
  <c r="E101" i="11"/>
  <c r="F101" i="11"/>
  <c r="G101" i="11"/>
  <c r="H101" i="11"/>
  <c r="I101" i="11"/>
  <c r="J101" i="11"/>
  <c r="K101" i="11"/>
  <c r="C105" i="11"/>
  <c r="D105" i="11"/>
  <c r="C109" i="11"/>
  <c r="D109" i="11"/>
  <c r="E109" i="11"/>
  <c r="F109" i="11"/>
  <c r="G109" i="11"/>
  <c r="H109" i="11"/>
  <c r="I109" i="11"/>
  <c r="J109" i="11"/>
  <c r="K109" i="11"/>
  <c r="C113" i="11"/>
  <c r="D113" i="11"/>
  <c r="C117" i="11"/>
  <c r="D117" i="11"/>
  <c r="E117" i="11"/>
  <c r="F117" i="11"/>
  <c r="G117" i="11"/>
  <c r="H117" i="11"/>
  <c r="I117" i="11"/>
  <c r="J117" i="11"/>
  <c r="K117" i="11"/>
  <c r="C121" i="11"/>
  <c r="D121" i="11"/>
  <c r="C125" i="11"/>
  <c r="D125" i="11"/>
  <c r="E125" i="11"/>
  <c r="F125" i="11"/>
  <c r="G125" i="11"/>
  <c r="H125" i="11"/>
  <c r="I125" i="11"/>
  <c r="J125" i="11"/>
  <c r="K125" i="11"/>
  <c r="C129" i="11"/>
  <c r="D129" i="11"/>
  <c r="C133" i="11"/>
  <c r="D133" i="11"/>
  <c r="E133" i="11"/>
  <c r="F133" i="11"/>
  <c r="G133" i="11"/>
  <c r="H133" i="11"/>
  <c r="I133" i="11"/>
  <c r="J133" i="11"/>
  <c r="K133" i="11"/>
  <c r="C137" i="11"/>
  <c r="D137" i="11"/>
  <c r="C141" i="11"/>
  <c r="D141" i="11"/>
  <c r="E141" i="11"/>
  <c r="F141" i="11"/>
  <c r="G141" i="11"/>
  <c r="H141" i="11"/>
  <c r="I141" i="11"/>
  <c r="J141" i="11"/>
  <c r="K141" i="11"/>
  <c r="C145" i="11"/>
  <c r="D145" i="11"/>
  <c r="C149" i="11"/>
  <c r="D149" i="11"/>
  <c r="E149" i="11"/>
  <c r="F149" i="11"/>
  <c r="G149" i="11"/>
  <c r="H149" i="11"/>
  <c r="I149" i="11"/>
  <c r="J149" i="11"/>
  <c r="K149" i="11"/>
  <c r="C153" i="11"/>
  <c r="D153" i="11"/>
  <c r="C157" i="11"/>
  <c r="D157" i="11"/>
  <c r="E157" i="11"/>
  <c r="F157" i="11"/>
  <c r="G157" i="11"/>
  <c r="H157" i="11"/>
  <c r="I157" i="11"/>
  <c r="J157" i="11"/>
  <c r="K157" i="11"/>
  <c r="C161" i="11"/>
  <c r="D161" i="11"/>
  <c r="C165" i="11"/>
  <c r="D165" i="11"/>
  <c r="E165" i="11"/>
  <c r="F165" i="11"/>
  <c r="G165" i="11"/>
  <c r="H165" i="11"/>
  <c r="I165" i="11"/>
  <c r="J165" i="11"/>
  <c r="K165" i="11"/>
  <c r="C169" i="11"/>
  <c r="D169" i="11"/>
  <c r="C173" i="11"/>
  <c r="D173" i="11"/>
  <c r="E173" i="11"/>
  <c r="F173" i="11"/>
  <c r="G173" i="11"/>
  <c r="H173" i="11"/>
  <c r="I173" i="11"/>
  <c r="J173" i="11"/>
  <c r="K173" i="11"/>
  <c r="C177" i="11"/>
  <c r="D177" i="11"/>
  <c r="C181" i="11"/>
  <c r="D181" i="11"/>
  <c r="E181" i="11"/>
  <c r="F181" i="11"/>
  <c r="G181" i="11"/>
  <c r="H181" i="11"/>
  <c r="I181" i="11"/>
  <c r="J181" i="11"/>
  <c r="K181" i="11"/>
  <c r="C185" i="11"/>
  <c r="D185" i="11"/>
  <c r="C189" i="11"/>
  <c r="D189" i="11"/>
  <c r="E189" i="11"/>
  <c r="F189" i="11"/>
  <c r="G189" i="11"/>
  <c r="H189" i="11"/>
  <c r="I189" i="11"/>
  <c r="J189" i="11"/>
  <c r="K189" i="11"/>
  <c r="C193" i="11"/>
  <c r="D193" i="11"/>
  <c r="C197" i="11"/>
  <c r="D197" i="11"/>
  <c r="E197" i="11"/>
  <c r="F197" i="11"/>
  <c r="G197" i="11"/>
  <c r="H197" i="11"/>
  <c r="I197" i="11"/>
  <c r="J197" i="11"/>
  <c r="K197" i="11"/>
  <c r="C201" i="11"/>
  <c r="D201" i="11"/>
  <c r="C205" i="11"/>
  <c r="D205" i="11"/>
  <c r="E205" i="11"/>
  <c r="F205" i="11"/>
  <c r="G205" i="11"/>
  <c r="H205" i="11"/>
  <c r="I205" i="11"/>
  <c r="J205" i="11"/>
  <c r="K205" i="11"/>
  <c r="C209" i="11"/>
  <c r="D209" i="11"/>
  <c r="C213" i="11"/>
  <c r="D213" i="11"/>
  <c r="E213" i="11"/>
  <c r="F213" i="11"/>
  <c r="G213" i="11"/>
  <c r="H213" i="11"/>
  <c r="I213" i="11"/>
  <c r="J213" i="11"/>
  <c r="K213" i="11"/>
  <c r="C217" i="11"/>
  <c r="D217" i="11"/>
  <c r="C221" i="11"/>
  <c r="D221" i="11"/>
  <c r="E221" i="11"/>
  <c r="F221" i="11"/>
  <c r="G221" i="11"/>
  <c r="H221" i="11"/>
  <c r="I221" i="11"/>
  <c r="J221" i="11"/>
  <c r="K221" i="11"/>
  <c r="C225" i="11"/>
  <c r="D225" i="11"/>
  <c r="C229" i="11"/>
  <c r="D229" i="11"/>
  <c r="E229" i="11"/>
  <c r="F229" i="11"/>
  <c r="G229" i="11"/>
  <c r="H229" i="11"/>
  <c r="I229" i="11"/>
  <c r="J229" i="11"/>
  <c r="K229" i="11"/>
  <c r="C233" i="11"/>
  <c r="D233" i="11"/>
  <c r="C237" i="11"/>
  <c r="D237" i="11"/>
  <c r="E237" i="11"/>
  <c r="F237" i="11"/>
  <c r="G237" i="11"/>
  <c r="H237" i="11"/>
  <c r="I237" i="11"/>
  <c r="J237" i="11"/>
  <c r="K237" i="11"/>
  <c r="C241" i="11"/>
  <c r="D241" i="11"/>
  <c r="C245" i="11"/>
  <c r="D245" i="11"/>
  <c r="E245" i="11"/>
  <c r="F245" i="11"/>
  <c r="G245" i="11"/>
  <c r="H245" i="11"/>
  <c r="I245" i="11"/>
  <c r="J245" i="11"/>
  <c r="K245" i="11"/>
  <c r="C249" i="11"/>
  <c r="D249" i="11"/>
  <c r="C253" i="11"/>
  <c r="D253" i="11"/>
  <c r="E253" i="11"/>
  <c r="F253" i="11"/>
  <c r="G253" i="11"/>
  <c r="H253" i="11"/>
  <c r="I253" i="11"/>
  <c r="J253" i="11"/>
  <c r="K253" i="11"/>
  <c r="C257" i="11"/>
  <c r="D257" i="11"/>
  <c r="C261" i="11"/>
  <c r="D261" i="11"/>
  <c r="E261" i="11"/>
  <c r="F261" i="11"/>
  <c r="G261" i="11"/>
  <c r="H261" i="11"/>
  <c r="I261" i="11"/>
  <c r="J261" i="11"/>
  <c r="K261" i="11"/>
  <c r="C265" i="11"/>
  <c r="D265" i="11"/>
  <c r="C269" i="11"/>
  <c r="D269" i="11"/>
  <c r="E269" i="11"/>
  <c r="F269" i="11"/>
  <c r="G269" i="11"/>
  <c r="H269" i="11"/>
  <c r="I269" i="11"/>
  <c r="J269" i="11"/>
  <c r="K269" i="11"/>
  <c r="C273" i="11"/>
  <c r="D273" i="11"/>
  <c r="C277" i="11"/>
  <c r="D277" i="11"/>
  <c r="E277" i="11"/>
  <c r="F277" i="11"/>
  <c r="G277" i="11"/>
  <c r="H277" i="11"/>
  <c r="I277" i="11"/>
  <c r="J277" i="11"/>
  <c r="K277" i="11"/>
  <c r="C281" i="11"/>
  <c r="D281" i="11"/>
  <c r="C285" i="11"/>
  <c r="D285" i="11"/>
  <c r="E285" i="11"/>
  <c r="F285" i="11"/>
  <c r="G285" i="11"/>
  <c r="H285" i="11"/>
  <c r="I285" i="11"/>
  <c r="J285" i="11"/>
  <c r="K285" i="11"/>
  <c r="C289" i="11"/>
  <c r="D289" i="11"/>
  <c r="C293" i="11"/>
  <c r="D293" i="11"/>
  <c r="E293" i="11"/>
  <c r="F293" i="11"/>
  <c r="G293" i="11"/>
  <c r="H293" i="11"/>
  <c r="I293" i="11"/>
  <c r="J293" i="11"/>
  <c r="K293" i="11"/>
  <c r="C297" i="11"/>
  <c r="D297" i="11"/>
  <c r="C301" i="11"/>
  <c r="D301" i="11"/>
  <c r="E301" i="11"/>
  <c r="F301" i="11"/>
  <c r="G301" i="11"/>
  <c r="H301" i="11"/>
  <c r="I301" i="11"/>
  <c r="J301" i="11"/>
  <c r="K301" i="11"/>
  <c r="C305" i="11"/>
  <c r="D305" i="11"/>
  <c r="C309" i="11"/>
  <c r="D309" i="11"/>
  <c r="E309" i="11"/>
  <c r="F309" i="11"/>
  <c r="G309" i="11"/>
  <c r="H309" i="11"/>
  <c r="I309" i="11"/>
  <c r="J309" i="11"/>
  <c r="K309" i="11"/>
  <c r="C313" i="11"/>
  <c r="D313" i="11"/>
  <c r="C317" i="11"/>
  <c r="D317" i="11"/>
  <c r="E317" i="11"/>
  <c r="F317" i="11"/>
  <c r="G317" i="11"/>
  <c r="H317" i="11"/>
  <c r="I317" i="11"/>
  <c r="J317" i="11"/>
  <c r="K317" i="11"/>
  <c r="C321" i="11"/>
  <c r="D321" i="11"/>
  <c r="C325" i="11"/>
  <c r="D325" i="11"/>
  <c r="E325" i="11"/>
  <c r="F325" i="11"/>
  <c r="G325" i="11"/>
  <c r="H325" i="11"/>
  <c r="I325" i="11"/>
  <c r="J325" i="11"/>
  <c r="K325" i="11"/>
  <c r="C329" i="11"/>
  <c r="D329" i="11"/>
  <c r="C333" i="11"/>
  <c r="D333" i="11"/>
  <c r="E333" i="11"/>
  <c r="F333" i="11"/>
  <c r="G333" i="11"/>
  <c r="H333" i="11"/>
  <c r="I333" i="11"/>
  <c r="J333" i="11"/>
  <c r="K333" i="11"/>
  <c r="C337" i="11"/>
  <c r="D337" i="11"/>
  <c r="C341" i="11"/>
  <c r="D341" i="11"/>
  <c r="E341" i="11"/>
  <c r="F341" i="11"/>
  <c r="G341" i="11"/>
  <c r="H341" i="11"/>
  <c r="I341" i="11"/>
  <c r="J341" i="11"/>
  <c r="K341" i="11"/>
  <c r="C345" i="11"/>
  <c r="D345" i="11"/>
  <c r="C349" i="11"/>
  <c r="D349" i="11"/>
  <c r="E349" i="11"/>
  <c r="F349" i="11"/>
  <c r="G349" i="11"/>
  <c r="H349" i="11"/>
  <c r="I349" i="11"/>
  <c r="J349" i="11"/>
  <c r="K349" i="11"/>
  <c r="C353" i="11"/>
  <c r="D353" i="11"/>
  <c r="C357" i="11"/>
  <c r="D357" i="11"/>
  <c r="E357" i="11"/>
  <c r="F357" i="11"/>
  <c r="G357" i="11"/>
  <c r="H357" i="11"/>
  <c r="I357" i="11"/>
  <c r="J357" i="11"/>
  <c r="K357" i="11"/>
  <c r="C361" i="11"/>
  <c r="D361" i="11"/>
  <c r="C8" i="9"/>
  <c r="C5" i="9" s="1"/>
  <c r="K8" i="9"/>
  <c r="D9" i="9"/>
  <c r="D8" i="9" s="1"/>
  <c r="D15" i="9"/>
  <c r="E15" i="9"/>
  <c r="F15" i="9"/>
  <c r="G15" i="9"/>
  <c r="H15" i="9"/>
  <c r="I15" i="9"/>
  <c r="J15" i="9"/>
  <c r="K15" i="9"/>
  <c r="C16" i="9"/>
  <c r="D16" i="9"/>
  <c r="E16" i="9"/>
  <c r="F16" i="9"/>
  <c r="G16" i="9"/>
  <c r="H16" i="9"/>
  <c r="I16" i="9"/>
  <c r="J16" i="9"/>
  <c r="K16" i="9"/>
  <c r="D28" i="9"/>
  <c r="E28" i="9"/>
  <c r="F28" i="9"/>
  <c r="G28" i="9"/>
  <c r="H28" i="9"/>
  <c r="I28" i="9"/>
  <c r="J28" i="9"/>
  <c r="K28" i="9"/>
  <c r="C29" i="9"/>
  <c r="D29" i="9"/>
  <c r="E29" i="9"/>
  <c r="F29" i="9"/>
  <c r="G29" i="9"/>
  <c r="H29" i="9"/>
  <c r="I29" i="9"/>
  <c r="J29" i="9"/>
  <c r="K29" i="9"/>
  <c r="C34" i="9"/>
  <c r="C12" i="9" s="1"/>
  <c r="D34" i="9"/>
  <c r="D11" i="9" s="1"/>
  <c r="E34" i="9"/>
  <c r="E11" i="9" s="1"/>
  <c r="E12" i="9" s="1"/>
  <c r="F34" i="9"/>
  <c r="F11" i="9" s="1"/>
  <c r="G34" i="9"/>
  <c r="G11" i="9" s="1"/>
  <c r="G12" i="9" s="1"/>
  <c r="H34" i="9"/>
  <c r="H11" i="9" s="1"/>
  <c r="I34" i="9"/>
  <c r="I11" i="9" s="1"/>
  <c r="I12" i="9" s="1"/>
  <c r="J34" i="9"/>
  <c r="J11" i="9" s="1"/>
  <c r="K34" i="9"/>
  <c r="K11" i="9" s="1"/>
  <c r="E35" i="9"/>
  <c r="G35" i="9"/>
  <c r="H35" i="9"/>
  <c r="I35" i="9"/>
  <c r="J35" i="9"/>
  <c r="K35" i="9"/>
  <c r="D38" i="9"/>
  <c r="E38" i="9"/>
  <c r="F38" i="9"/>
  <c r="G38" i="9"/>
  <c r="H38" i="9"/>
  <c r="I38" i="9"/>
  <c r="J38" i="9"/>
  <c r="K38" i="9"/>
  <c r="C39" i="9"/>
  <c r="D39" i="9"/>
  <c r="E39" i="9"/>
  <c r="F39" i="9"/>
  <c r="G39" i="9"/>
  <c r="H39" i="9"/>
  <c r="I39" i="9"/>
  <c r="J39" i="9"/>
  <c r="K39" i="9"/>
  <c r="D45" i="9"/>
  <c r="E45" i="9"/>
  <c r="F45" i="9"/>
  <c r="G45" i="9"/>
  <c r="H45" i="9"/>
  <c r="I45" i="9"/>
  <c r="J45" i="9"/>
  <c r="K45" i="9"/>
  <c r="C46" i="9"/>
  <c r="D46" i="9"/>
  <c r="E46" i="9"/>
  <c r="F46" i="9"/>
  <c r="G46" i="9"/>
  <c r="H46" i="9"/>
  <c r="I46" i="9"/>
  <c r="J46" i="9"/>
  <c r="K46" i="9"/>
  <c r="D52" i="9"/>
  <c r="E52" i="9"/>
  <c r="F52" i="9"/>
  <c r="G52" i="9"/>
  <c r="H52" i="9"/>
  <c r="I52" i="9"/>
  <c r="J52" i="9"/>
  <c r="K52" i="9"/>
  <c r="C53" i="9"/>
  <c r="D53" i="9"/>
  <c r="E53" i="9"/>
  <c r="F53" i="9"/>
  <c r="G53" i="9"/>
  <c r="H53" i="9"/>
  <c r="I53" i="9"/>
  <c r="J53" i="9"/>
  <c r="K53" i="9"/>
  <c r="D57" i="9"/>
  <c r="E57" i="9"/>
  <c r="F57" i="9"/>
  <c r="G57" i="9"/>
  <c r="H57" i="9"/>
  <c r="I57" i="9"/>
  <c r="J57" i="9"/>
  <c r="K57" i="9"/>
  <c r="C58" i="9"/>
  <c r="D58" i="9"/>
  <c r="E58" i="9"/>
  <c r="F58" i="9"/>
  <c r="G58" i="9"/>
  <c r="H58" i="9"/>
  <c r="I58" i="9"/>
  <c r="J58" i="9"/>
  <c r="K58" i="9"/>
  <c r="D62" i="9"/>
  <c r="E62" i="9"/>
  <c r="F62" i="9"/>
  <c r="G62" i="9"/>
  <c r="H62" i="9"/>
  <c r="I62" i="9"/>
  <c r="J62" i="9"/>
  <c r="K62" i="9"/>
  <c r="C63" i="9"/>
  <c r="D63" i="9"/>
  <c r="E63" i="9"/>
  <c r="F63" i="9"/>
  <c r="G63" i="9"/>
  <c r="H63" i="9"/>
  <c r="I63" i="9"/>
  <c r="J63" i="9"/>
  <c r="K63" i="9"/>
  <c r="D67" i="9"/>
  <c r="E67" i="9"/>
  <c r="F67" i="9"/>
  <c r="G67" i="9"/>
  <c r="H67" i="9"/>
  <c r="I67" i="9"/>
  <c r="J67" i="9"/>
  <c r="K67" i="9"/>
  <c r="C68" i="9"/>
  <c r="D68" i="9"/>
  <c r="E68" i="9"/>
  <c r="F68" i="9"/>
  <c r="G68" i="9"/>
  <c r="H68" i="9"/>
  <c r="I68" i="9"/>
  <c r="J68" i="9"/>
  <c r="K68" i="9"/>
  <c r="D80" i="9"/>
  <c r="E80" i="9"/>
  <c r="F80" i="9"/>
  <c r="G80" i="9"/>
  <c r="H80" i="9"/>
  <c r="I80" i="9"/>
  <c r="J80" i="9"/>
  <c r="K80" i="9"/>
  <c r="C81" i="9"/>
  <c r="D81" i="9"/>
  <c r="E81" i="9"/>
  <c r="F81" i="9"/>
  <c r="G81" i="9"/>
  <c r="H81" i="9"/>
  <c r="I81" i="9"/>
  <c r="J81" i="9"/>
  <c r="K81" i="9"/>
  <c r="D85" i="9"/>
  <c r="E85" i="9"/>
  <c r="F85" i="9"/>
  <c r="G85" i="9"/>
  <c r="H85" i="9"/>
  <c r="I85" i="9"/>
  <c r="J85" i="9"/>
  <c r="K85" i="9"/>
  <c r="C86" i="9"/>
  <c r="D86" i="9"/>
  <c r="E86" i="9"/>
  <c r="F86" i="9"/>
  <c r="G86" i="9"/>
  <c r="H86" i="9"/>
  <c r="I86" i="9"/>
  <c r="J86" i="9"/>
  <c r="K86" i="9"/>
  <c r="D90" i="9"/>
  <c r="E90" i="9"/>
  <c r="F90" i="9"/>
  <c r="G90" i="9"/>
  <c r="H90" i="9"/>
  <c r="I90" i="9"/>
  <c r="J90" i="9"/>
  <c r="K90" i="9"/>
  <c r="C91" i="9"/>
  <c r="D91" i="9"/>
  <c r="E91" i="9"/>
  <c r="F91" i="9"/>
  <c r="G91" i="9"/>
  <c r="H91" i="9"/>
  <c r="I91" i="9"/>
  <c r="J91" i="9"/>
  <c r="K91" i="9"/>
  <c r="D95" i="9"/>
  <c r="E95" i="9"/>
  <c r="F95" i="9"/>
  <c r="G95" i="9"/>
  <c r="H95" i="9"/>
  <c r="I95" i="9"/>
  <c r="J95" i="9"/>
  <c r="K95" i="9"/>
  <c r="C96" i="9"/>
  <c r="D96" i="9"/>
  <c r="E96" i="9"/>
  <c r="F96" i="9"/>
  <c r="G96" i="9"/>
  <c r="H96" i="9"/>
  <c r="I96" i="9"/>
  <c r="J96" i="9"/>
  <c r="K96" i="9"/>
  <c r="D103" i="9"/>
  <c r="E103" i="9"/>
  <c r="F103" i="9"/>
  <c r="G103" i="9"/>
  <c r="H103" i="9"/>
  <c r="I103" i="9"/>
  <c r="J103" i="9"/>
  <c r="K103" i="9"/>
  <c r="C104" i="9"/>
  <c r="D104" i="9"/>
  <c r="E104" i="9"/>
  <c r="F104" i="9"/>
  <c r="G104" i="9"/>
  <c r="H104" i="9"/>
  <c r="I104" i="9"/>
  <c r="J104" i="9"/>
  <c r="K104" i="9"/>
  <c r="D108" i="9"/>
  <c r="E108" i="9"/>
  <c r="F108" i="9"/>
  <c r="G108" i="9"/>
  <c r="H108" i="9"/>
  <c r="I108" i="9"/>
  <c r="J108" i="9"/>
  <c r="K108" i="9"/>
  <c r="C109" i="9"/>
  <c r="D109" i="9"/>
  <c r="E109" i="9"/>
  <c r="F109" i="9"/>
  <c r="G109" i="9"/>
  <c r="H109" i="9"/>
  <c r="I109" i="9"/>
  <c r="J109" i="9"/>
  <c r="K109" i="9"/>
  <c r="D113" i="9"/>
  <c r="E113" i="9"/>
  <c r="F113" i="9"/>
  <c r="G113" i="9"/>
  <c r="H113" i="9"/>
  <c r="I113" i="9"/>
  <c r="J113" i="9"/>
  <c r="K113" i="9"/>
  <c r="C114" i="9"/>
  <c r="D114" i="9"/>
  <c r="E114" i="9"/>
  <c r="F114" i="9"/>
  <c r="G114" i="9"/>
  <c r="H114" i="9"/>
  <c r="I114" i="9"/>
  <c r="J114" i="9"/>
  <c r="K114" i="9"/>
  <c r="D121" i="9"/>
  <c r="E121" i="9"/>
  <c r="F121" i="9"/>
  <c r="G121" i="9"/>
  <c r="H121" i="9"/>
  <c r="I121" i="9"/>
  <c r="J121" i="9"/>
  <c r="K121" i="9"/>
  <c r="C122" i="9"/>
  <c r="D122" i="9"/>
  <c r="E122" i="9"/>
  <c r="F122" i="9"/>
  <c r="G122" i="9"/>
  <c r="H122" i="9"/>
  <c r="I122" i="9"/>
  <c r="J122" i="9"/>
  <c r="K122" i="9"/>
  <c r="D129" i="9"/>
  <c r="E129" i="9"/>
  <c r="F129" i="9"/>
  <c r="G129" i="9"/>
  <c r="H129" i="9"/>
  <c r="I129" i="9"/>
  <c r="J129" i="9"/>
  <c r="K129" i="9"/>
  <c r="C130" i="9"/>
  <c r="D130" i="9"/>
  <c r="E130" i="9"/>
  <c r="F130" i="9"/>
  <c r="G130" i="9"/>
  <c r="H130" i="9"/>
  <c r="I130" i="9"/>
  <c r="J130" i="9"/>
  <c r="K130" i="9"/>
  <c r="D134" i="9"/>
  <c r="E134" i="9"/>
  <c r="F134" i="9"/>
  <c r="G134" i="9"/>
  <c r="H134" i="9"/>
  <c r="I134" i="9"/>
  <c r="J134" i="9"/>
  <c r="K134" i="9"/>
  <c r="C135" i="9"/>
  <c r="D135" i="9"/>
  <c r="E135" i="9"/>
  <c r="F135" i="9"/>
  <c r="G135" i="9"/>
  <c r="H135" i="9"/>
  <c r="I135" i="9"/>
  <c r="J135" i="9"/>
  <c r="K135" i="9"/>
  <c r="D139" i="9"/>
  <c r="E139" i="9"/>
  <c r="F139" i="9"/>
  <c r="G139" i="9"/>
  <c r="H139" i="9"/>
  <c r="I139" i="9"/>
  <c r="J139" i="9"/>
  <c r="K139" i="9"/>
  <c r="C140" i="9"/>
  <c r="D140" i="9"/>
  <c r="E140" i="9"/>
  <c r="F140" i="9"/>
  <c r="G140" i="9"/>
  <c r="H140" i="9"/>
  <c r="I140" i="9"/>
  <c r="J140" i="9"/>
  <c r="K140" i="9"/>
  <c r="D144" i="9"/>
  <c r="E144" i="9"/>
  <c r="F144" i="9"/>
  <c r="G144" i="9"/>
  <c r="H144" i="9"/>
  <c r="I144" i="9"/>
  <c r="J144" i="9"/>
  <c r="K144" i="9"/>
  <c r="C145" i="9"/>
  <c r="D145" i="9"/>
  <c r="E145" i="9"/>
  <c r="F145" i="9"/>
  <c r="G145" i="9"/>
  <c r="H145" i="9"/>
  <c r="I145" i="9"/>
  <c r="J145" i="9"/>
  <c r="K145" i="9"/>
  <c r="D149" i="9"/>
  <c r="E149" i="9"/>
  <c r="F149" i="9"/>
  <c r="G149" i="9"/>
  <c r="H149" i="9"/>
  <c r="I149" i="9"/>
  <c r="J149" i="9"/>
  <c r="K149" i="9"/>
  <c r="C150" i="9"/>
  <c r="D150" i="9"/>
  <c r="E150" i="9"/>
  <c r="F150" i="9"/>
  <c r="G150" i="9"/>
  <c r="H150" i="9"/>
  <c r="I150" i="9"/>
  <c r="J150" i="9"/>
  <c r="K150" i="9"/>
  <c r="D154" i="9"/>
  <c r="E154" i="9"/>
  <c r="F154" i="9"/>
  <c r="G154" i="9"/>
  <c r="H154" i="9"/>
  <c r="I154" i="9"/>
  <c r="J154" i="9"/>
  <c r="K154" i="9"/>
  <c r="C155" i="9"/>
  <c r="D155" i="9"/>
  <c r="E155" i="9"/>
  <c r="F155" i="9"/>
  <c r="G155" i="9"/>
  <c r="H155" i="9"/>
  <c r="I155" i="9"/>
  <c r="J155" i="9"/>
  <c r="K155" i="9"/>
  <c r="D159" i="9"/>
  <c r="E159" i="9"/>
  <c r="F159" i="9"/>
  <c r="G159" i="9"/>
  <c r="H159" i="9"/>
  <c r="I159" i="9"/>
  <c r="J159" i="9"/>
  <c r="K159" i="9"/>
  <c r="C160" i="9"/>
  <c r="D160" i="9"/>
  <c r="E160" i="9"/>
  <c r="F160" i="9"/>
  <c r="G160" i="9"/>
  <c r="H160" i="9"/>
  <c r="I160" i="9"/>
  <c r="J160" i="9"/>
  <c r="K160" i="9"/>
  <c r="D164" i="9"/>
  <c r="E164" i="9"/>
  <c r="F164" i="9"/>
  <c r="G164" i="9"/>
  <c r="H164" i="9"/>
  <c r="I164" i="9"/>
  <c r="J164" i="9"/>
  <c r="K164" i="9"/>
  <c r="C165" i="9"/>
  <c r="D165" i="9"/>
  <c r="E165" i="9"/>
  <c r="F165" i="9"/>
  <c r="G165" i="9"/>
  <c r="H165" i="9"/>
  <c r="I165" i="9"/>
  <c r="J165" i="9"/>
  <c r="K165" i="9"/>
  <c r="D169" i="9"/>
  <c r="E169" i="9"/>
  <c r="F169" i="9"/>
  <c r="G169" i="9"/>
  <c r="H169" i="9"/>
  <c r="I169" i="9"/>
  <c r="J169" i="9"/>
  <c r="K169" i="9"/>
  <c r="C170" i="9"/>
  <c r="D170" i="9"/>
  <c r="E170" i="9"/>
  <c r="F170" i="9"/>
  <c r="G170" i="9"/>
  <c r="H170" i="9"/>
  <c r="I170" i="9"/>
  <c r="J170" i="9"/>
  <c r="K170" i="9"/>
  <c r="D177" i="9"/>
  <c r="E177" i="9"/>
  <c r="F177" i="9"/>
  <c r="G177" i="9"/>
  <c r="H177" i="9"/>
  <c r="I177" i="9"/>
  <c r="J177" i="9"/>
  <c r="K177" i="9"/>
  <c r="C178" i="9"/>
  <c r="D178" i="9"/>
  <c r="E178" i="9"/>
  <c r="F178" i="9"/>
  <c r="G178" i="9"/>
  <c r="H178" i="9"/>
  <c r="I178" i="9"/>
  <c r="J178" i="9"/>
  <c r="K178" i="9"/>
  <c r="D184" i="9"/>
  <c r="E184" i="9"/>
  <c r="F184" i="9"/>
  <c r="G184" i="9"/>
  <c r="H184" i="9"/>
  <c r="I184" i="9"/>
  <c r="J184" i="9"/>
  <c r="K184" i="9"/>
  <c r="C185" i="9"/>
  <c r="D185" i="9"/>
  <c r="E185" i="9"/>
  <c r="F185" i="9"/>
  <c r="G185" i="9"/>
  <c r="H185" i="9"/>
  <c r="I185" i="9"/>
  <c r="J185" i="9"/>
  <c r="K185" i="9"/>
  <c r="D189" i="9"/>
  <c r="E189" i="9"/>
  <c r="F189" i="9"/>
  <c r="G189" i="9"/>
  <c r="H189" i="9"/>
  <c r="I189" i="9"/>
  <c r="J189" i="9"/>
  <c r="K189" i="9"/>
  <c r="C190" i="9"/>
  <c r="D190" i="9"/>
  <c r="E190" i="9"/>
  <c r="F190" i="9"/>
  <c r="G190" i="9"/>
  <c r="H190" i="9"/>
  <c r="I190" i="9"/>
  <c r="J190" i="9"/>
  <c r="K190" i="9"/>
  <c r="D194" i="9"/>
  <c r="E194" i="9"/>
  <c r="F194" i="9"/>
  <c r="G194" i="9"/>
  <c r="H194" i="9"/>
  <c r="I194" i="9"/>
  <c r="J194" i="9"/>
  <c r="K194" i="9"/>
  <c r="C195" i="9"/>
  <c r="D195" i="9"/>
  <c r="E195" i="9"/>
  <c r="F195" i="9"/>
  <c r="G195" i="9"/>
  <c r="H195" i="9"/>
  <c r="I195" i="9"/>
  <c r="J195" i="9"/>
  <c r="K195" i="9"/>
  <c r="D200" i="9"/>
  <c r="E200" i="9"/>
  <c r="F200" i="9"/>
  <c r="G200" i="9"/>
  <c r="H200" i="9"/>
  <c r="I200" i="9"/>
  <c r="J200" i="9"/>
  <c r="K200" i="9"/>
  <c r="C201" i="9"/>
  <c r="D201" i="9"/>
  <c r="E201" i="9"/>
  <c r="F201" i="9"/>
  <c r="G201" i="9"/>
  <c r="H201" i="9"/>
  <c r="I201" i="9"/>
  <c r="J201" i="9"/>
  <c r="K201" i="9"/>
  <c r="D205" i="9"/>
  <c r="E205" i="9"/>
  <c r="F205" i="9"/>
  <c r="G205" i="9"/>
  <c r="H205" i="9"/>
  <c r="I205" i="9"/>
  <c r="J205" i="9"/>
  <c r="K205" i="9"/>
  <c r="D206" i="9"/>
  <c r="E206" i="9"/>
  <c r="F206" i="9"/>
  <c r="G206" i="9"/>
  <c r="H206" i="9"/>
  <c r="I206" i="9"/>
  <c r="J206" i="9"/>
  <c r="K206" i="9"/>
  <c r="D211" i="9"/>
  <c r="E211" i="9"/>
  <c r="F211" i="9"/>
  <c r="G211" i="9"/>
  <c r="H211" i="9"/>
  <c r="I211" i="9"/>
  <c r="J211" i="9"/>
  <c r="K211" i="9"/>
  <c r="C212" i="9"/>
  <c r="D212" i="9"/>
  <c r="E212" i="9"/>
  <c r="F212" i="9"/>
  <c r="G212" i="9"/>
  <c r="H212" i="9"/>
  <c r="I212" i="9"/>
  <c r="J212" i="9"/>
  <c r="K212" i="9"/>
  <c r="D216" i="9"/>
  <c r="E216" i="9"/>
  <c r="F216" i="9"/>
  <c r="G216" i="9"/>
  <c r="H216" i="9"/>
  <c r="I216" i="9"/>
  <c r="J216" i="9"/>
  <c r="K216" i="9"/>
  <c r="C217" i="9"/>
  <c r="D217" i="9"/>
  <c r="E217" i="9"/>
  <c r="F217" i="9"/>
  <c r="G217" i="9"/>
  <c r="H217" i="9"/>
  <c r="I217" i="9"/>
  <c r="J217" i="9"/>
  <c r="K217" i="9"/>
  <c r="D223" i="9"/>
  <c r="E223" i="9"/>
  <c r="F223" i="9"/>
  <c r="G223" i="9"/>
  <c r="H223" i="9"/>
  <c r="I223" i="9"/>
  <c r="J223" i="9"/>
  <c r="K223" i="9"/>
  <c r="C224" i="9"/>
  <c r="D224" i="9"/>
  <c r="E224" i="9"/>
  <c r="F224" i="9"/>
  <c r="G224" i="9"/>
  <c r="H224" i="9"/>
  <c r="I224" i="9"/>
  <c r="J224" i="9"/>
  <c r="K224" i="9"/>
  <c r="D228" i="9"/>
  <c r="E228" i="9"/>
  <c r="F228" i="9"/>
  <c r="G228" i="9"/>
  <c r="H228" i="9"/>
  <c r="I228" i="9"/>
  <c r="J228" i="9"/>
  <c r="K228" i="9"/>
  <c r="C229" i="9"/>
  <c r="D229" i="9"/>
  <c r="E229" i="9"/>
  <c r="F229" i="9"/>
  <c r="G229" i="9"/>
  <c r="H229" i="9"/>
  <c r="I229" i="9"/>
  <c r="J229" i="9"/>
  <c r="K229" i="9"/>
  <c r="D233" i="9"/>
  <c r="E233" i="9"/>
  <c r="F233" i="9"/>
  <c r="G233" i="9"/>
  <c r="H233" i="9"/>
  <c r="I233" i="9"/>
  <c r="J233" i="9"/>
  <c r="K233" i="9"/>
  <c r="C234" i="9"/>
  <c r="D234" i="9"/>
  <c r="E234" i="9"/>
  <c r="F234" i="9"/>
  <c r="G234" i="9"/>
  <c r="H234" i="9"/>
  <c r="I234" i="9"/>
  <c r="J234" i="9"/>
  <c r="K234" i="9"/>
  <c r="D246" i="9"/>
  <c r="E246" i="9"/>
  <c r="F246" i="9"/>
  <c r="G246" i="9"/>
  <c r="H246" i="9"/>
  <c r="I246" i="9"/>
  <c r="J246" i="9"/>
  <c r="K246" i="9"/>
  <c r="C247" i="9"/>
  <c r="D247" i="9"/>
  <c r="E247" i="9"/>
  <c r="F247" i="9"/>
  <c r="G247" i="9"/>
  <c r="H247" i="9"/>
  <c r="I247" i="9"/>
  <c r="J247" i="9"/>
  <c r="K247" i="9"/>
  <c r="D254" i="9"/>
  <c r="E254" i="9"/>
  <c r="F254" i="9"/>
  <c r="G254" i="9"/>
  <c r="H254" i="9"/>
  <c r="I254" i="9"/>
  <c r="J254" i="9"/>
  <c r="K254" i="9"/>
  <c r="C255" i="9"/>
  <c r="D255" i="9"/>
  <c r="E255" i="9"/>
  <c r="F255" i="9"/>
  <c r="G255" i="9"/>
  <c r="H255" i="9"/>
  <c r="I255" i="9"/>
  <c r="J255" i="9"/>
  <c r="K255" i="9"/>
  <c r="D262" i="9"/>
  <c r="E262" i="9"/>
  <c r="F262" i="9"/>
  <c r="G262" i="9"/>
  <c r="H262" i="9"/>
  <c r="I262" i="9"/>
  <c r="J262" i="9"/>
  <c r="K262" i="9"/>
  <c r="C263" i="9"/>
  <c r="D263" i="9"/>
  <c r="E263" i="9"/>
  <c r="F263" i="9"/>
  <c r="G263" i="9"/>
  <c r="H263" i="9"/>
  <c r="I263" i="9"/>
  <c r="J263" i="9"/>
  <c r="K263" i="9"/>
  <c r="D272" i="9"/>
  <c r="E272" i="9"/>
  <c r="F272" i="9"/>
  <c r="G272" i="9"/>
  <c r="H272" i="9"/>
  <c r="I272" i="9"/>
  <c r="J272" i="9"/>
  <c r="K272" i="9"/>
  <c r="C273" i="9"/>
  <c r="D273" i="9"/>
  <c r="E273" i="9"/>
  <c r="F273" i="9"/>
  <c r="G273" i="9"/>
  <c r="H273" i="9"/>
  <c r="I273" i="9"/>
  <c r="J273" i="9"/>
  <c r="K273" i="9"/>
  <c r="G278" i="9"/>
  <c r="J278" i="9"/>
  <c r="K278" i="9"/>
  <c r="C281" i="9"/>
  <c r="D281" i="9"/>
  <c r="E281" i="9" s="1"/>
  <c r="H281" i="9"/>
  <c r="H278" i="9" s="1"/>
  <c r="I281" i="9"/>
  <c r="I278" i="9" s="1"/>
  <c r="C285" i="9"/>
  <c r="C282" i="9" s="1"/>
  <c r="C277" i="9" s="1"/>
  <c r="D285" i="9"/>
  <c r="D282" i="9" s="1"/>
  <c r="D277" i="9" s="1"/>
  <c r="E286" i="9"/>
  <c r="F286" i="9"/>
  <c r="G286" i="9"/>
  <c r="H286" i="9"/>
  <c r="I286" i="9"/>
  <c r="J286" i="9"/>
  <c r="K286" i="9"/>
  <c r="E287" i="9"/>
  <c r="F287" i="9"/>
  <c r="G287" i="9"/>
  <c r="H287" i="9"/>
  <c r="I287" i="9"/>
  <c r="J287" i="9"/>
  <c r="K287" i="9"/>
  <c r="E288" i="9"/>
  <c r="F288" i="9"/>
  <c r="G288" i="9"/>
  <c r="H288" i="9"/>
  <c r="I288" i="9"/>
  <c r="J288" i="9"/>
  <c r="K288" i="9"/>
  <c r="C293" i="9"/>
  <c r="D295" i="9"/>
  <c r="E295" i="9"/>
  <c r="F295" i="9"/>
  <c r="G295" i="9"/>
  <c r="H295" i="9"/>
  <c r="I295" i="9"/>
  <c r="J295" i="9"/>
  <c r="K295" i="9"/>
  <c r="D296" i="9"/>
  <c r="E296" i="9"/>
  <c r="F296" i="9"/>
  <c r="G296" i="9"/>
  <c r="H296" i="9"/>
  <c r="I296" i="9"/>
  <c r="J296" i="9"/>
  <c r="K296" i="9"/>
  <c r="D298" i="9"/>
  <c r="E298" i="9"/>
  <c r="E299" i="9" s="1"/>
  <c r="F298" i="9"/>
  <c r="G298" i="9"/>
  <c r="H298" i="9"/>
  <c r="I298" i="9"/>
  <c r="J298" i="9"/>
  <c r="K298" i="9"/>
  <c r="C299" i="9"/>
  <c r="C11" i="8"/>
  <c r="D11" i="8"/>
  <c r="E11" i="8"/>
  <c r="E9" i="8" s="1"/>
  <c r="E52" i="8" s="1"/>
  <c r="F11" i="8"/>
  <c r="G11" i="8"/>
  <c r="H11" i="8"/>
  <c r="I11" i="8"/>
  <c r="I9" i="8" s="1"/>
  <c r="I52" i="8" s="1"/>
  <c r="J11" i="8"/>
  <c r="K11" i="8"/>
  <c r="C24" i="8"/>
  <c r="D24" i="8"/>
  <c r="D44" i="8" s="1"/>
  <c r="D42" i="8" s="1"/>
  <c r="D48" i="8" s="1"/>
  <c r="E24" i="8"/>
  <c r="F24" i="8"/>
  <c r="F44" i="8" s="1"/>
  <c r="F42" i="8" s="1"/>
  <c r="F48" i="8" s="1"/>
  <c r="G24" i="8"/>
  <c r="H24" i="8"/>
  <c r="H44" i="8" s="1"/>
  <c r="H42" i="8" s="1"/>
  <c r="H48" i="8" s="1"/>
  <c r="I24" i="8"/>
  <c r="J24" i="8"/>
  <c r="J44" i="8" s="1"/>
  <c r="J42" i="8" s="1"/>
  <c r="J48" i="8" s="1"/>
  <c r="K24" i="8"/>
  <c r="C44" i="8"/>
  <c r="C42" i="8" s="1"/>
  <c r="C48" i="8" s="1"/>
  <c r="E44" i="8"/>
  <c r="E42" i="8" s="1"/>
  <c r="E48" i="8" s="1"/>
  <c r="G44" i="8"/>
  <c r="G42" i="8" s="1"/>
  <c r="G48" i="8" s="1"/>
  <c r="I44" i="8"/>
  <c r="I42" i="8" s="1"/>
  <c r="I48" i="8" s="1"/>
  <c r="K44" i="8"/>
  <c r="K42" i="8" s="1"/>
  <c r="K48" i="8" s="1"/>
  <c r="D49" i="8"/>
  <c r="E49" i="8" s="1"/>
  <c r="G49" i="8" s="1"/>
  <c r="I49" i="8" s="1"/>
  <c r="K49" i="8" s="1"/>
  <c r="F49" i="8"/>
  <c r="H49" i="8" s="1"/>
  <c r="J49" i="8" s="1"/>
  <c r="D50" i="8"/>
  <c r="E50" i="8" s="1"/>
  <c r="G50" i="8" s="1"/>
  <c r="I50" i="8" s="1"/>
  <c r="K50" i="8" s="1"/>
  <c r="F50" i="8"/>
  <c r="H50" i="8" s="1"/>
  <c r="J50" i="8" s="1"/>
  <c r="C54" i="8"/>
  <c r="D56" i="8"/>
  <c r="E56" i="8"/>
  <c r="F56" i="8" s="1"/>
  <c r="D57" i="8"/>
  <c r="E57" i="8"/>
  <c r="F57" i="8" s="1"/>
  <c r="H57" i="8" s="1"/>
  <c r="J57" i="8" s="1"/>
  <c r="D61" i="8"/>
  <c r="E61" i="8" s="1"/>
  <c r="F61" i="8" s="1"/>
  <c r="H61" i="8" s="1"/>
  <c r="J61" i="8" s="1"/>
  <c r="D62" i="8"/>
  <c r="E62" i="8" s="1"/>
  <c r="D63" i="8"/>
  <c r="E63" i="8"/>
  <c r="F63" i="8" s="1"/>
  <c r="H63" i="8" s="1"/>
  <c r="J63" i="8" s="1"/>
  <c r="D64" i="8"/>
  <c r="E64" i="8"/>
  <c r="F64" i="8" s="1"/>
  <c r="H64" i="8" s="1"/>
  <c r="J64" i="8" s="1"/>
  <c r="D66" i="8"/>
  <c r="E66" i="8" s="1"/>
  <c r="F66" i="8" s="1"/>
  <c r="H66" i="8" s="1"/>
  <c r="J66" i="8" s="1"/>
  <c r="C67" i="8"/>
  <c r="D71" i="8"/>
  <c r="E71" i="8" s="1"/>
  <c r="F71" i="8"/>
  <c r="H71" i="8" s="1"/>
  <c r="D72" i="8"/>
  <c r="E72" i="8" s="1"/>
  <c r="G72" i="8" s="1"/>
  <c r="I72" i="8" s="1"/>
  <c r="K72" i="8" s="1"/>
  <c r="F72" i="8"/>
  <c r="H72" i="8" s="1"/>
  <c r="J72" i="8" s="1"/>
  <c r="D76" i="8"/>
  <c r="E76" i="8" s="1"/>
  <c r="G76" i="8" s="1"/>
  <c r="I76" i="8" s="1"/>
  <c r="K76" i="8" s="1"/>
  <c r="F76" i="8"/>
  <c r="H76" i="8" s="1"/>
  <c r="J76" i="8" s="1"/>
  <c r="D77" i="8"/>
  <c r="E77" i="8" s="1"/>
  <c r="G77" i="8" s="1"/>
  <c r="I77" i="8" s="1"/>
  <c r="K77" i="8" s="1"/>
  <c r="F77" i="8"/>
  <c r="H77" i="8" s="1"/>
  <c r="J77" i="8" s="1"/>
  <c r="D78" i="8"/>
  <c r="E78" i="8" s="1"/>
  <c r="G78" i="8" s="1"/>
  <c r="I78" i="8" s="1"/>
  <c r="K78" i="8" s="1"/>
  <c r="F78" i="8"/>
  <c r="H78" i="8" s="1"/>
  <c r="J78" i="8" s="1"/>
  <c r="D79" i="8"/>
  <c r="E79" i="8" s="1"/>
  <c r="G79" i="8" s="1"/>
  <c r="I79" i="8" s="1"/>
  <c r="K79" i="8" s="1"/>
  <c r="F79" i="8"/>
  <c r="H79" i="8" s="1"/>
  <c r="J79" i="8" s="1"/>
  <c r="D80" i="8"/>
  <c r="E80" i="8" s="1"/>
  <c r="F80" i="8"/>
  <c r="G80" i="8"/>
  <c r="H80" i="8"/>
  <c r="I80" i="8"/>
  <c r="J80" i="8"/>
  <c r="K80" i="8"/>
  <c r="D81" i="8"/>
  <c r="E81" i="8" s="1"/>
  <c r="D83" i="8"/>
  <c r="E83" i="8" s="1"/>
  <c r="C85" i="8"/>
  <c r="E86" i="8"/>
  <c r="F86" i="8"/>
  <c r="G86" i="8"/>
  <c r="H86" i="8"/>
  <c r="I86" i="8"/>
  <c r="J86" i="8"/>
  <c r="K86" i="8"/>
  <c r="D87" i="8"/>
  <c r="D85" i="8" s="1"/>
  <c r="C89" i="8"/>
  <c r="D89" i="8"/>
  <c r="E89" i="8"/>
  <c r="F89" i="8"/>
  <c r="G89" i="8"/>
  <c r="H89" i="8"/>
  <c r="I89" i="8"/>
  <c r="J89" i="8"/>
  <c r="K89" i="8"/>
  <c r="C92" i="8"/>
  <c r="D92" i="8"/>
  <c r="E92" i="8"/>
  <c r="F92" i="8"/>
  <c r="G92" i="8"/>
  <c r="H92" i="8"/>
  <c r="I92" i="8"/>
  <c r="J92" i="8"/>
  <c r="K92" i="8"/>
  <c r="C93" i="8"/>
  <c r="D93" i="8"/>
  <c r="E93" i="8"/>
  <c r="F93" i="8"/>
  <c r="G93" i="8"/>
  <c r="H93" i="8"/>
  <c r="I93" i="8"/>
  <c r="J93" i="8"/>
  <c r="K93" i="8"/>
  <c r="C102" i="8"/>
  <c r="D102" i="8"/>
  <c r="E104" i="8"/>
  <c r="E102" i="8" s="1"/>
  <c r="D108" i="8"/>
  <c r="E108" i="8"/>
  <c r="F104" i="8" s="1"/>
  <c r="D109" i="8"/>
  <c r="E109" i="8"/>
  <c r="F109" i="8"/>
  <c r="G109" i="8"/>
  <c r="H109" i="8"/>
  <c r="I109" i="8"/>
  <c r="J109" i="8"/>
  <c r="K109" i="8"/>
  <c r="D110" i="8"/>
  <c r="E110" i="8"/>
  <c r="F110" i="8"/>
  <c r="G110" i="8"/>
  <c r="H110" i="8"/>
  <c r="I110" i="8"/>
  <c r="J110" i="8"/>
  <c r="K110" i="8"/>
  <c r="D111" i="8"/>
  <c r="E111" i="8"/>
  <c r="F111" i="8"/>
  <c r="G111" i="8"/>
  <c r="H111" i="8"/>
  <c r="I111" i="8"/>
  <c r="J111" i="8"/>
  <c r="K111" i="8"/>
  <c r="C112" i="8"/>
  <c r="D112" i="8"/>
  <c r="D119" i="8" s="1"/>
  <c r="E112" i="8"/>
  <c r="F112" i="8"/>
  <c r="F119" i="8" s="1"/>
  <c r="G112" i="8"/>
  <c r="H112" i="8"/>
  <c r="H119" i="8" s="1"/>
  <c r="I112" i="8"/>
  <c r="J112" i="8"/>
  <c r="J119" i="8" s="1"/>
  <c r="K112" i="8"/>
  <c r="C119" i="8"/>
  <c r="E119" i="8"/>
  <c r="G119" i="8"/>
  <c r="I119" i="8"/>
  <c r="K119" i="8"/>
  <c r="C6" i="7"/>
  <c r="D8" i="7" s="1"/>
  <c r="C18" i="7"/>
  <c r="D18" i="7"/>
  <c r="E18" i="7"/>
  <c r="F18" i="7"/>
  <c r="G18" i="7"/>
  <c r="H18" i="7"/>
  <c r="I18" i="7"/>
  <c r="J18" i="7"/>
  <c r="K18" i="7"/>
  <c r="C35" i="7"/>
  <c r="D35" i="7"/>
  <c r="E35" i="7"/>
  <c r="F35" i="7"/>
  <c r="G35" i="7"/>
  <c r="H35" i="7"/>
  <c r="I35" i="7"/>
  <c r="J35" i="7"/>
  <c r="K35" i="7"/>
  <c r="C36" i="7"/>
  <c r="D36" i="7"/>
  <c r="E36" i="7"/>
  <c r="F36" i="7"/>
  <c r="G36" i="7"/>
  <c r="H36" i="7"/>
  <c r="I36" i="7"/>
  <c r="J36" i="7"/>
  <c r="K36" i="7"/>
  <c r="C48" i="7"/>
  <c r="D48" i="7"/>
  <c r="E48" i="7"/>
  <c r="F48" i="7"/>
  <c r="G48" i="7"/>
  <c r="H48" i="7"/>
  <c r="I48" i="7"/>
  <c r="J48" i="7"/>
  <c r="K48" i="7"/>
  <c r="C49" i="7"/>
  <c r="D49" i="7"/>
  <c r="E49" i="7"/>
  <c r="F49" i="7"/>
  <c r="G49" i="7"/>
  <c r="H49" i="7"/>
  <c r="I49" i="7"/>
  <c r="J49" i="7"/>
  <c r="K49" i="7"/>
  <c r="C50" i="7"/>
  <c r="D50" i="7"/>
  <c r="E50" i="7"/>
  <c r="F50" i="7"/>
  <c r="G50" i="7"/>
  <c r="H50" i="7"/>
  <c r="I50" i="7"/>
  <c r="J50" i="7"/>
  <c r="K50" i="7"/>
  <c r="C51" i="7"/>
  <c r="D51" i="7"/>
  <c r="E51" i="7"/>
  <c r="F51" i="7"/>
  <c r="G51" i="7"/>
  <c r="H51" i="7"/>
  <c r="I51" i="7"/>
  <c r="J51" i="7"/>
  <c r="K51" i="7"/>
  <c r="C52" i="7"/>
  <c r="D52" i="7"/>
  <c r="E52" i="7"/>
  <c r="F52" i="7"/>
  <c r="G52" i="7"/>
  <c r="H52" i="7"/>
  <c r="I52" i="7"/>
  <c r="J52" i="7"/>
  <c r="K52" i="7"/>
  <c r="C73" i="7"/>
  <c r="D73" i="7"/>
  <c r="E73" i="7"/>
  <c r="F73" i="7"/>
  <c r="G73" i="7"/>
  <c r="H73" i="7"/>
  <c r="I73" i="7"/>
  <c r="J73" i="7"/>
  <c r="K73" i="7"/>
  <c r="C74" i="7"/>
  <c r="D74" i="7"/>
  <c r="E74" i="7"/>
  <c r="F74" i="7"/>
  <c r="G74" i="7"/>
  <c r="H74" i="7"/>
  <c r="I74" i="7"/>
  <c r="J74" i="7"/>
  <c r="K74" i="7"/>
  <c r="C75" i="7"/>
  <c r="D75" i="7"/>
  <c r="E75" i="7"/>
  <c r="F75" i="7"/>
  <c r="G75" i="7"/>
  <c r="H75" i="7"/>
  <c r="I75" i="7"/>
  <c r="J75" i="7"/>
  <c r="K75" i="7"/>
  <c r="C76" i="7"/>
  <c r="D76" i="7"/>
  <c r="E76" i="7"/>
  <c r="F76" i="7"/>
  <c r="G76" i="7"/>
  <c r="H76" i="7"/>
  <c r="I76" i="7"/>
  <c r="J76" i="7"/>
  <c r="K76" i="7"/>
  <c r="C77" i="7"/>
  <c r="D77" i="7"/>
  <c r="E77" i="7"/>
  <c r="F77" i="7"/>
  <c r="G77" i="7"/>
  <c r="H77" i="7"/>
  <c r="I77" i="7"/>
  <c r="J77" i="7"/>
  <c r="K77" i="7"/>
  <c r="C78" i="7"/>
  <c r="D78" i="7"/>
  <c r="E78" i="7"/>
  <c r="F78" i="7"/>
  <c r="G78" i="7"/>
  <c r="H78" i="7"/>
  <c r="I78" i="7"/>
  <c r="J78" i="7"/>
  <c r="K78" i="7"/>
  <c r="C110" i="7"/>
  <c r="D110" i="7"/>
  <c r="E110" i="7"/>
  <c r="E10" i="7" s="1"/>
  <c r="F110" i="7"/>
  <c r="G110" i="7"/>
  <c r="G10" i="7" s="1"/>
  <c r="H110" i="7"/>
  <c r="H10" i="7" s="1"/>
  <c r="I110" i="7"/>
  <c r="I10" i="7" s="1"/>
  <c r="J110" i="7"/>
  <c r="J10" i="7" s="1"/>
  <c r="K110" i="7"/>
  <c r="K10" i="7" s="1"/>
  <c r="C111" i="7"/>
  <c r="D111" i="7"/>
  <c r="D109" i="7" s="1"/>
  <c r="E111" i="7"/>
  <c r="F111" i="7"/>
  <c r="F109" i="7" s="1"/>
  <c r="G111" i="7"/>
  <c r="G13" i="7" s="1"/>
  <c r="H111" i="7"/>
  <c r="H109" i="7" s="1"/>
  <c r="I111" i="7"/>
  <c r="I13" i="7" s="1"/>
  <c r="J111" i="7"/>
  <c r="J109" i="7" s="1"/>
  <c r="K111" i="7"/>
  <c r="K13" i="7" s="1"/>
  <c r="C112" i="7"/>
  <c r="D112" i="7"/>
  <c r="E112" i="7"/>
  <c r="E16" i="7" s="1"/>
  <c r="F112" i="7"/>
  <c r="G112" i="7"/>
  <c r="G16" i="7" s="1"/>
  <c r="H112" i="7"/>
  <c r="H16" i="7" s="1"/>
  <c r="I112" i="7"/>
  <c r="I16" i="7" s="1"/>
  <c r="J112" i="7"/>
  <c r="J16" i="7" s="1"/>
  <c r="K112" i="7"/>
  <c r="K16" i="7" s="1"/>
  <c r="C5" i="6"/>
  <c r="C6" i="6"/>
  <c r="D6" i="6"/>
  <c r="D11" i="6"/>
  <c r="E11" i="6"/>
  <c r="E5" i="6" s="1"/>
  <c r="F11" i="6"/>
  <c r="F5" i="6" s="1"/>
  <c r="G11" i="6"/>
  <c r="G5" i="6" s="1"/>
  <c r="G7" i="6" s="1"/>
  <c r="H11" i="6"/>
  <c r="H5" i="6" s="1"/>
  <c r="H7" i="6" s="1"/>
  <c r="I11" i="6"/>
  <c r="I5" i="6" s="1"/>
  <c r="I7" i="6" s="1"/>
  <c r="J11" i="6"/>
  <c r="J5" i="6" s="1"/>
  <c r="J7" i="6" s="1"/>
  <c r="K11" i="6"/>
  <c r="K5" i="6" s="1"/>
  <c r="K7" i="6" s="1"/>
  <c r="D13" i="6"/>
  <c r="E13" i="6"/>
  <c r="G13" i="6"/>
  <c r="H13" i="6"/>
  <c r="I13" i="6"/>
  <c r="J13" i="6"/>
  <c r="K13" i="6"/>
  <c r="D14" i="6"/>
  <c r="E14" i="6"/>
  <c r="G14" i="6"/>
  <c r="H14" i="6"/>
  <c r="I14" i="6"/>
  <c r="J14" i="6"/>
  <c r="K14" i="6"/>
  <c r="D17" i="6"/>
  <c r="E17" i="6"/>
  <c r="F17" i="6"/>
  <c r="G17" i="6"/>
  <c r="H17" i="6"/>
  <c r="I17" i="6"/>
  <c r="J17" i="6"/>
  <c r="K17" i="6"/>
  <c r="D19" i="6"/>
  <c r="E19" i="6"/>
  <c r="F19" i="6"/>
  <c r="G19" i="6"/>
  <c r="H19" i="6"/>
  <c r="I19" i="6"/>
  <c r="J19" i="6"/>
  <c r="K19" i="6"/>
  <c r="D21" i="6"/>
  <c r="E21" i="6"/>
  <c r="F21" i="6"/>
  <c r="G21" i="6"/>
  <c r="H21" i="6"/>
  <c r="I21" i="6"/>
  <c r="J21" i="6"/>
  <c r="K21" i="6"/>
  <c r="D23" i="6"/>
  <c r="E23" i="6"/>
  <c r="F23" i="6"/>
  <c r="G23" i="6"/>
  <c r="H23" i="6"/>
  <c r="I23" i="6"/>
  <c r="J23" i="6"/>
  <c r="K23" i="6"/>
  <c r="D25" i="6"/>
  <c r="E25" i="6"/>
  <c r="F25" i="6"/>
  <c r="G25" i="6"/>
  <c r="H25" i="6"/>
  <c r="I25" i="6"/>
  <c r="J25" i="6"/>
  <c r="K25" i="6"/>
  <c r="D27" i="6"/>
  <c r="E27" i="6"/>
  <c r="F27" i="6"/>
  <c r="G27" i="6"/>
  <c r="H27" i="6"/>
  <c r="I27" i="6"/>
  <c r="J27" i="6"/>
  <c r="K27" i="6"/>
  <c r="D30" i="6"/>
  <c r="E30" i="6"/>
  <c r="F30" i="6"/>
  <c r="G30" i="6"/>
  <c r="H30" i="6"/>
  <c r="I30" i="6"/>
  <c r="J30" i="6"/>
  <c r="K30" i="6"/>
  <c r="D35" i="6"/>
  <c r="E35" i="6"/>
  <c r="F35" i="6"/>
  <c r="G35" i="6"/>
  <c r="H35" i="6"/>
  <c r="I35" i="6"/>
  <c r="J35" i="6"/>
  <c r="K35" i="6"/>
  <c r="D37" i="6"/>
  <c r="E37" i="6"/>
  <c r="E59" i="6" s="1"/>
  <c r="F37" i="6"/>
  <c r="G37" i="6"/>
  <c r="G59" i="6" s="1"/>
  <c r="H37" i="6"/>
  <c r="I37" i="6"/>
  <c r="I59" i="6" s="1"/>
  <c r="J37" i="6"/>
  <c r="K37" i="6"/>
  <c r="K59" i="6" s="1"/>
  <c r="D40" i="6"/>
  <c r="E40" i="6"/>
  <c r="F40" i="6"/>
  <c r="G40" i="6"/>
  <c r="H40" i="6"/>
  <c r="I40" i="6"/>
  <c r="J40" i="6"/>
  <c r="K40" i="6"/>
  <c r="D42" i="6"/>
  <c r="E42" i="6"/>
  <c r="E64" i="6" s="1"/>
  <c r="F42" i="6"/>
  <c r="G42" i="6"/>
  <c r="G64" i="6" s="1"/>
  <c r="G67" i="6" s="1"/>
  <c r="H42" i="6"/>
  <c r="I42" i="6"/>
  <c r="I64" i="6" s="1"/>
  <c r="J42" i="6"/>
  <c r="K42" i="6"/>
  <c r="K64" i="6" s="1"/>
  <c r="C44" i="6"/>
  <c r="D44" i="6"/>
  <c r="F44" i="6"/>
  <c r="H44" i="6"/>
  <c r="J44" i="6"/>
  <c r="C50" i="6"/>
  <c r="D50" i="6"/>
  <c r="E50" i="6"/>
  <c r="F50" i="6"/>
  <c r="G50" i="6"/>
  <c r="H50" i="6"/>
  <c r="I50" i="6"/>
  <c r="J50" i="6"/>
  <c r="K50" i="6"/>
  <c r="F55" i="6"/>
  <c r="G55" i="6"/>
  <c r="H55" i="6"/>
  <c r="I55" i="6"/>
  <c r="J55" i="6"/>
  <c r="K55" i="6"/>
  <c r="C59" i="6"/>
  <c r="D59" i="6"/>
  <c r="F59" i="6"/>
  <c r="H59" i="6"/>
  <c r="J59" i="6"/>
  <c r="D60" i="6"/>
  <c r="C64" i="6"/>
  <c r="D64" i="6"/>
  <c r="F64" i="6"/>
  <c r="H64" i="6"/>
  <c r="J64" i="6"/>
  <c r="D65" i="6"/>
  <c r="E65" i="6" s="1"/>
  <c r="D66" i="6"/>
  <c r="E66" i="6" s="1"/>
  <c r="F67" i="6"/>
  <c r="H67" i="6"/>
  <c r="J67" i="6"/>
  <c r="D8" i="5"/>
  <c r="E8" i="5"/>
  <c r="F8" i="5"/>
  <c r="G8" i="5"/>
  <c r="H8" i="5"/>
  <c r="I8" i="5"/>
  <c r="J8" i="5"/>
  <c r="K8" i="5"/>
  <c r="D10" i="5"/>
  <c r="E10" i="5"/>
  <c r="F10" i="5"/>
  <c r="G10" i="5"/>
  <c r="H10" i="5"/>
  <c r="I10" i="5"/>
  <c r="J10" i="5"/>
  <c r="K10" i="5"/>
  <c r="C11" i="5"/>
  <c r="D11" i="5"/>
  <c r="E11" i="5"/>
  <c r="H12" i="5"/>
  <c r="I12" i="5"/>
  <c r="J12" i="5"/>
  <c r="K12" i="5"/>
  <c r="F13" i="5"/>
  <c r="F11" i="5" s="1"/>
  <c r="G13" i="5"/>
  <c r="G11" i="5" s="1"/>
  <c r="H13" i="5"/>
  <c r="J13" i="5" s="1"/>
  <c r="C5" i="4"/>
  <c r="D5" i="4"/>
  <c r="E6" i="4" s="1"/>
  <c r="E5" i="4"/>
  <c r="F5" i="4"/>
  <c r="G5" i="4"/>
  <c r="H5" i="4"/>
  <c r="I5" i="4"/>
  <c r="J5" i="4"/>
  <c r="K5" i="4"/>
  <c r="D6" i="4"/>
  <c r="F6" i="4"/>
  <c r="G6" i="4"/>
  <c r="H6" i="4"/>
  <c r="I6" i="4"/>
  <c r="J6" i="4"/>
  <c r="K6" i="4"/>
  <c r="D8" i="4"/>
  <c r="E8" i="4"/>
  <c r="F8" i="4"/>
  <c r="G8" i="4"/>
  <c r="H8" i="4"/>
  <c r="I8" i="4"/>
  <c r="J8" i="4"/>
  <c r="K8" i="4"/>
  <c r="E9" i="4"/>
  <c r="F10" i="4" s="1"/>
  <c r="F9" i="4"/>
  <c r="G9" i="4"/>
  <c r="H9" i="4"/>
  <c r="I9" i="4"/>
  <c r="J9" i="4"/>
  <c r="K9" i="4"/>
  <c r="D10" i="4"/>
  <c r="E10" i="4"/>
  <c r="G10" i="4"/>
  <c r="H10" i="4"/>
  <c r="I10" i="4"/>
  <c r="J10" i="4"/>
  <c r="K10" i="4"/>
  <c r="D12" i="4"/>
  <c r="E12" i="4"/>
  <c r="F12" i="4"/>
  <c r="G12" i="4"/>
  <c r="H12" i="4"/>
  <c r="I12" i="4"/>
  <c r="J12" i="4"/>
  <c r="K12" i="4"/>
  <c r="J70" i="14" l="1"/>
  <c r="H70" i="14"/>
  <c r="F70" i="14"/>
  <c r="D70" i="14"/>
  <c r="K63" i="14"/>
  <c r="I63" i="14"/>
  <c r="G63" i="14"/>
  <c r="E63" i="14"/>
  <c r="C63" i="14"/>
  <c r="K12" i="14"/>
  <c r="K81" i="14" s="1"/>
  <c r="I12" i="14"/>
  <c r="I81" i="14" s="1"/>
  <c r="G12" i="14"/>
  <c r="G81" i="14" s="1"/>
  <c r="E12" i="14"/>
  <c r="E81" i="14" s="1"/>
  <c r="C12" i="14"/>
  <c r="C81" i="14" s="1"/>
  <c r="J63" i="14"/>
  <c r="H63" i="14"/>
  <c r="F63" i="14"/>
  <c r="D63" i="14"/>
  <c r="J12" i="14"/>
  <c r="J81" i="14" s="1"/>
  <c r="H12" i="14"/>
  <c r="H81" i="14" s="1"/>
  <c r="F12" i="14"/>
  <c r="F81" i="14" s="1"/>
  <c r="D12" i="14"/>
  <c r="D81" i="14" s="1"/>
  <c r="K60" i="14"/>
  <c r="I60" i="14"/>
  <c r="G60" i="14"/>
  <c r="E60" i="14"/>
  <c r="C60" i="14"/>
  <c r="G5" i="13"/>
  <c r="I5" i="13" s="1"/>
  <c r="K5" i="13" s="1"/>
  <c r="D41" i="11"/>
  <c r="J14" i="11"/>
  <c r="J13" i="11" s="1"/>
  <c r="J37" i="11"/>
  <c r="H14" i="11"/>
  <c r="H13" i="11" s="1"/>
  <c r="H37" i="11"/>
  <c r="F14" i="11"/>
  <c r="F13" i="11" s="1"/>
  <c r="F37" i="11"/>
  <c r="D14" i="11"/>
  <c r="D13" i="11" s="1"/>
  <c r="D37" i="11"/>
  <c r="C41" i="11"/>
  <c r="C57" i="11"/>
  <c r="J53" i="11"/>
  <c r="H53" i="11"/>
  <c r="F53" i="11"/>
  <c r="D53" i="11"/>
  <c r="K38" i="11"/>
  <c r="I38" i="11"/>
  <c r="G38" i="11"/>
  <c r="E38" i="11"/>
  <c r="C38" i="11"/>
  <c r="D57" i="11"/>
  <c r="K293" i="9"/>
  <c r="I293" i="9"/>
  <c r="G293" i="9"/>
  <c r="E293" i="9"/>
  <c r="K285" i="9"/>
  <c r="K282" i="9" s="1"/>
  <c r="I285" i="9"/>
  <c r="I282" i="9" s="1"/>
  <c r="G285" i="9"/>
  <c r="G282" i="9" s="1"/>
  <c r="E285" i="9"/>
  <c r="E282" i="9" s="1"/>
  <c r="J285" i="9"/>
  <c r="J282" i="9" s="1"/>
  <c r="J277" i="9" s="1"/>
  <c r="H285" i="9"/>
  <c r="H282" i="9" s="1"/>
  <c r="F285" i="9"/>
  <c r="F282" i="9" s="1"/>
  <c r="J36" i="9"/>
  <c r="H36" i="9"/>
  <c r="F36" i="9"/>
  <c r="D36" i="9"/>
  <c r="K36" i="9"/>
  <c r="I36" i="9"/>
  <c r="G36" i="9"/>
  <c r="E36" i="9"/>
  <c r="C36" i="9"/>
  <c r="J293" i="9"/>
  <c r="H293" i="9"/>
  <c r="F293" i="9"/>
  <c r="D293" i="9"/>
  <c r="I277" i="9"/>
  <c r="K277" i="9"/>
  <c r="G277" i="9"/>
  <c r="K299" i="9"/>
  <c r="I299" i="9"/>
  <c r="G299" i="9"/>
  <c r="H277" i="9"/>
  <c r="J12" i="9"/>
  <c r="J299" i="9"/>
  <c r="H12" i="9"/>
  <c r="H299" i="9"/>
  <c r="F12" i="9"/>
  <c r="F299" i="9"/>
  <c r="D12" i="9"/>
  <c r="D299" i="9"/>
  <c r="D5" i="9"/>
  <c r="D6" i="9" s="1"/>
  <c r="E278" i="9"/>
  <c r="E277" i="9" s="1"/>
  <c r="F281" i="9"/>
  <c r="F278" i="9" s="1"/>
  <c r="F277" i="9" s="1"/>
  <c r="K5" i="9"/>
  <c r="K12" i="9"/>
  <c r="F35" i="9"/>
  <c r="D35" i="9"/>
  <c r="E9" i="9"/>
  <c r="F62" i="8"/>
  <c r="H62" i="8" s="1"/>
  <c r="J62" i="8" s="1"/>
  <c r="G62" i="8"/>
  <c r="I62" i="8" s="1"/>
  <c r="K62" i="8" s="1"/>
  <c r="C53" i="8"/>
  <c r="G64" i="8"/>
  <c r="I64" i="8" s="1"/>
  <c r="K64" i="8" s="1"/>
  <c r="G57" i="8"/>
  <c r="I57" i="8" s="1"/>
  <c r="K57" i="8" s="1"/>
  <c r="D54" i="8"/>
  <c r="K9" i="8"/>
  <c r="K52" i="8" s="1"/>
  <c r="G9" i="8"/>
  <c r="G52" i="8" s="1"/>
  <c r="C9" i="8"/>
  <c r="C52" i="8" s="1"/>
  <c r="J9" i="8"/>
  <c r="J52" i="8" s="1"/>
  <c r="H9" i="8"/>
  <c r="H52" i="8" s="1"/>
  <c r="F9" i="8"/>
  <c r="F52" i="8" s="1"/>
  <c r="D9" i="8"/>
  <c r="D52" i="8" s="1"/>
  <c r="G83" i="8"/>
  <c r="I83" i="8" s="1"/>
  <c r="K83" i="8" s="1"/>
  <c r="F83" i="8"/>
  <c r="H83" i="8" s="1"/>
  <c r="J83" i="8" s="1"/>
  <c r="F108" i="8"/>
  <c r="H104" i="8" s="1"/>
  <c r="F102" i="8"/>
  <c r="G81" i="8"/>
  <c r="I81" i="8" s="1"/>
  <c r="K81" i="8" s="1"/>
  <c r="F81" i="8"/>
  <c r="H81" i="8" s="1"/>
  <c r="J81" i="8" s="1"/>
  <c r="J71" i="8"/>
  <c r="G104" i="8"/>
  <c r="F54" i="8"/>
  <c r="H56" i="8"/>
  <c r="E87" i="8"/>
  <c r="E67" i="8"/>
  <c r="G71" i="8"/>
  <c r="D67" i="8"/>
  <c r="D53" i="8" s="1"/>
  <c r="G66" i="8"/>
  <c r="I66" i="8" s="1"/>
  <c r="K66" i="8" s="1"/>
  <c r="G63" i="8"/>
  <c r="I63" i="8" s="1"/>
  <c r="K63" i="8" s="1"/>
  <c r="G61" i="8"/>
  <c r="I61" i="8" s="1"/>
  <c r="K61" i="8" s="1"/>
  <c r="G56" i="8"/>
  <c r="E54" i="8"/>
  <c r="C109" i="7"/>
  <c r="F16" i="7"/>
  <c r="D16" i="7"/>
  <c r="D15" i="7" s="1"/>
  <c r="E15" i="7" s="1"/>
  <c r="F15" i="7" s="1"/>
  <c r="H15" i="7" s="1"/>
  <c r="J15" i="7" s="1"/>
  <c r="E13" i="7"/>
  <c r="F10" i="7"/>
  <c r="D10" i="7"/>
  <c r="G15" i="7"/>
  <c r="I15" i="7" s="1"/>
  <c r="K15" i="7" s="1"/>
  <c r="D9" i="7"/>
  <c r="K109" i="7"/>
  <c r="I109" i="7"/>
  <c r="G109" i="7"/>
  <c r="E109" i="7"/>
  <c r="J13" i="7"/>
  <c r="H13" i="7"/>
  <c r="F13" i="7"/>
  <c r="D13" i="7"/>
  <c r="D12" i="7" s="1"/>
  <c r="E12" i="7" s="1"/>
  <c r="I67" i="6"/>
  <c r="K67" i="6" s="1"/>
  <c r="E60" i="6"/>
  <c r="K15" i="6"/>
  <c r="K9" i="6" s="1"/>
  <c r="I15" i="6"/>
  <c r="G15" i="6"/>
  <c r="G9" i="6" s="1"/>
  <c r="E15" i="6"/>
  <c r="K44" i="6"/>
  <c r="I44" i="6"/>
  <c r="G44" i="6"/>
  <c r="E44" i="6"/>
  <c r="J15" i="6"/>
  <c r="H15" i="6"/>
  <c r="F15" i="6"/>
  <c r="D15" i="6"/>
  <c r="D9" i="6" s="1"/>
  <c r="F14" i="6"/>
  <c r="F8" i="6" s="1"/>
  <c r="D8" i="6"/>
  <c r="F13" i="6"/>
  <c r="F7" i="6"/>
  <c r="G66" i="6"/>
  <c r="I66" i="6" s="1"/>
  <c r="K66" i="6" s="1"/>
  <c r="F66" i="6"/>
  <c r="H66" i="6" s="1"/>
  <c r="J66" i="6" s="1"/>
  <c r="G65" i="6"/>
  <c r="I65" i="6" s="1"/>
  <c r="K65" i="6" s="1"/>
  <c r="F65" i="6"/>
  <c r="H65" i="6" s="1"/>
  <c r="J65" i="6" s="1"/>
  <c r="F60" i="6"/>
  <c r="H60" i="6" s="1"/>
  <c r="J60" i="6" s="1"/>
  <c r="G60" i="6"/>
  <c r="I60" i="6" s="1"/>
  <c r="K60" i="6" s="1"/>
  <c r="J9" i="6"/>
  <c r="H9" i="6"/>
  <c r="F9" i="6"/>
  <c r="J8" i="6"/>
  <c r="H8" i="6"/>
  <c r="D5" i="6"/>
  <c r="D7" i="6" s="1"/>
  <c r="I9" i="6"/>
  <c r="E9" i="6"/>
  <c r="K8" i="6"/>
  <c r="I8" i="6"/>
  <c r="G8" i="6"/>
  <c r="J11" i="5"/>
  <c r="H11" i="5"/>
  <c r="I13" i="5"/>
  <c r="K13" i="5" s="1"/>
  <c r="K11" i="5" s="1"/>
  <c r="D82" i="14" l="1"/>
  <c r="D83" i="14"/>
  <c r="H82" i="14"/>
  <c r="H83" i="14"/>
  <c r="D60" i="14"/>
  <c r="H60" i="14"/>
  <c r="C83" i="14"/>
  <c r="C82" i="14"/>
  <c r="G83" i="14"/>
  <c r="G82" i="14"/>
  <c r="K83" i="14"/>
  <c r="K82" i="14"/>
  <c r="F82" i="14"/>
  <c r="F83" i="14"/>
  <c r="J82" i="14"/>
  <c r="J83" i="14"/>
  <c r="F60" i="14"/>
  <c r="J60" i="14"/>
  <c r="E83" i="14"/>
  <c r="E82" i="14"/>
  <c r="I83" i="14"/>
  <c r="I82" i="14"/>
  <c r="C14" i="11"/>
  <c r="C13" i="11" s="1"/>
  <c r="C37" i="11"/>
  <c r="K14" i="11"/>
  <c r="K13" i="11" s="1"/>
  <c r="K37" i="11"/>
  <c r="G14" i="11"/>
  <c r="G13" i="11" s="1"/>
  <c r="G37" i="11"/>
  <c r="E14" i="11"/>
  <c r="E13" i="11" s="1"/>
  <c r="E37" i="11"/>
  <c r="I14" i="11"/>
  <c r="I13" i="11" s="1"/>
  <c r="I37" i="11"/>
  <c r="F9" i="9"/>
  <c r="E8" i="9"/>
  <c r="E5" i="9" s="1"/>
  <c r="E6" i="9" s="1"/>
  <c r="G9" i="9"/>
  <c r="F67" i="8"/>
  <c r="J67" i="8"/>
  <c r="G54" i="8"/>
  <c r="G53" i="8" s="1"/>
  <c r="I56" i="8"/>
  <c r="H54" i="8"/>
  <c r="H53" i="8" s="1"/>
  <c r="J56" i="8"/>
  <c r="J54" i="8" s="1"/>
  <c r="J53" i="8" s="1"/>
  <c r="H108" i="8"/>
  <c r="J104" i="8" s="1"/>
  <c r="H102" i="8"/>
  <c r="E53" i="8"/>
  <c r="G67" i="8"/>
  <c r="I71" i="8"/>
  <c r="G87" i="8"/>
  <c r="E85" i="8"/>
  <c r="F87" i="8"/>
  <c r="F53" i="8"/>
  <c r="G102" i="8"/>
  <c r="G108" i="8"/>
  <c r="I104" i="8" s="1"/>
  <c r="H67" i="8"/>
  <c r="G12" i="7"/>
  <c r="I12" i="7" s="1"/>
  <c r="K12" i="7" s="1"/>
  <c r="F12" i="7"/>
  <c r="H12" i="7" s="1"/>
  <c r="J12" i="7" s="1"/>
  <c r="E9" i="7"/>
  <c r="D6" i="7"/>
  <c r="E8" i="7" s="1"/>
  <c r="D7" i="7"/>
  <c r="E7" i="6"/>
  <c r="E8" i="6"/>
  <c r="I11" i="5"/>
  <c r="G8" i="9" l="1"/>
  <c r="G5" i="9" s="1"/>
  <c r="G6" i="9" s="1"/>
  <c r="I9" i="9"/>
  <c r="I8" i="9" s="1"/>
  <c r="I5" i="9" s="1"/>
  <c r="F8" i="9"/>
  <c r="F5" i="9" s="1"/>
  <c r="F6" i="9" s="1"/>
  <c r="H9" i="9"/>
  <c r="I102" i="8"/>
  <c r="I108" i="8"/>
  <c r="K104" i="8" s="1"/>
  <c r="I67" i="8"/>
  <c r="K71" i="8"/>
  <c r="K67" i="8" s="1"/>
  <c r="J108" i="8"/>
  <c r="J102" i="8"/>
  <c r="H87" i="8"/>
  <c r="F85" i="8"/>
  <c r="I87" i="8"/>
  <c r="G85" i="8"/>
  <c r="I54" i="8"/>
  <c r="I53" i="8" s="1"/>
  <c r="K56" i="8"/>
  <c r="K54" i="8" s="1"/>
  <c r="K53" i="8" s="1"/>
  <c r="E7" i="7"/>
  <c r="E6" i="7"/>
  <c r="G7" i="7" s="1"/>
  <c r="G8" i="7"/>
  <c r="G9" i="7"/>
  <c r="F7" i="7"/>
  <c r="F8" i="7"/>
  <c r="F9" i="7"/>
  <c r="H8" i="9" l="1"/>
  <c r="H5" i="9" s="1"/>
  <c r="H6" i="9" s="1"/>
  <c r="J9" i="9"/>
  <c r="J8" i="9" s="1"/>
  <c r="J5" i="9" s="1"/>
  <c r="I6" i="9"/>
  <c r="K6" i="9"/>
  <c r="K87" i="8"/>
  <c r="K85" i="8" s="1"/>
  <c r="I85" i="8"/>
  <c r="J87" i="8"/>
  <c r="J85" i="8" s="1"/>
  <c r="H85" i="8"/>
  <c r="K102" i="8"/>
  <c r="K108" i="8"/>
  <c r="F6" i="7"/>
  <c r="H7" i="7" s="1"/>
  <c r="H9" i="7"/>
  <c r="G6" i="7"/>
  <c r="I7" i="7" s="1"/>
  <c r="I8" i="7"/>
  <c r="I9" i="7"/>
  <c r="J6" i="9" l="1"/>
  <c r="H8" i="7"/>
  <c r="I6" i="7"/>
  <c r="K7" i="7" s="1"/>
  <c r="K8" i="7"/>
  <c r="K9" i="7"/>
  <c r="K6" i="7" s="1"/>
  <c r="H6" i="7"/>
  <c r="J7" i="7" s="1"/>
  <c r="J9" i="7"/>
  <c r="J6" i="7" s="1"/>
  <c r="J8" i="7" l="1"/>
</calcChain>
</file>

<file path=xl/sharedStrings.xml><?xml version="1.0" encoding="utf-8"?>
<sst xmlns="http://schemas.openxmlformats.org/spreadsheetml/2006/main" count="3496" uniqueCount="744">
  <si>
    <t>человек</t>
  </si>
  <si>
    <t>Численность детей в возрасте 0-17 лет включительно на конец года</t>
  </si>
  <si>
    <t xml:space="preserve"> на 10000 человек населения</t>
  </si>
  <si>
    <t>Коэффициент миграционного прироста (+/-)</t>
  </si>
  <si>
    <t xml:space="preserve"> на 1000 человек населения</t>
  </si>
  <si>
    <t>Коэффициент естественного прироста населения (+/-)</t>
  </si>
  <si>
    <t>в % к предыдущему году</t>
  </si>
  <si>
    <t>Численность постоянного населения на конец года</t>
  </si>
  <si>
    <t>сельского</t>
  </si>
  <si>
    <t>в том числе: 
городского</t>
  </si>
  <si>
    <t>Численность постоянного населения (среднегодовая)</t>
  </si>
  <si>
    <t>I. Население</t>
  </si>
  <si>
    <t>вариант 2</t>
  </si>
  <si>
    <t>вариант 1</t>
  </si>
  <si>
    <t>Комментарии к показателям</t>
  </si>
  <si>
    <t>прогноз</t>
  </si>
  <si>
    <t>оценка</t>
  </si>
  <si>
    <t>отчет</t>
  </si>
  <si>
    <t>Единица измерения</t>
  </si>
  <si>
    <t>Показатели</t>
  </si>
  <si>
    <t>тыс.рублей</t>
  </si>
  <si>
    <t xml:space="preserve">                       местный бюджет</t>
  </si>
  <si>
    <t xml:space="preserve">                       областной бюджет</t>
  </si>
  <si>
    <t>в том числе: федеральный бюджет</t>
  </si>
  <si>
    <t>Поступление налоговых и иных платежей
 во все уровни бюджетов</t>
  </si>
  <si>
    <t>тыс.рублей в ценах соответствующих лет</t>
  </si>
  <si>
    <t>в том числе: по крупным и средним организациям</t>
  </si>
  <si>
    <t>Оборот организаций по всем видам деятельности по полному кругу</t>
  </si>
  <si>
    <t>единиц</t>
  </si>
  <si>
    <t>в том числе: крупных и средних организаций</t>
  </si>
  <si>
    <t>Количество организаций, зарегистрированных на территории муниципального образования, полный круг, на конец года</t>
  </si>
  <si>
    <t>II. Общеэкономические показатели</t>
  </si>
  <si>
    <t>тонн</t>
  </si>
  <si>
    <t>захоронение отходов (полигон)</t>
  </si>
  <si>
    <t>тыс.м3</t>
  </si>
  <si>
    <t>Водоотведение</t>
  </si>
  <si>
    <t>Водоснабжение</t>
  </si>
  <si>
    <t>Значения показателя заполнятся атоматически</t>
  </si>
  <si>
    <t>% к предыдущему году в действующих ценах</t>
  </si>
  <si>
    <t>Индекс производства -  РАЗДЕЛ E: Водоснабжение; водоотведение, организация сбора и утилизации отходов, деятельность по ликвидации загрязнений</t>
  </si>
  <si>
    <t>тыс.Гкал.</t>
  </si>
  <si>
    <t>Тепловая энергия</t>
  </si>
  <si>
    <t xml:space="preserve">Индекс производства - РАЗДЕЛ D: Обеспечение электрической энергией, газом и паром; кондиционирование воздуха </t>
  </si>
  <si>
    <t>Торф</t>
  </si>
  <si>
    <t>куб. метров</t>
  </si>
  <si>
    <t>Щебень</t>
  </si>
  <si>
    <t>Гравий</t>
  </si>
  <si>
    <t>Пески природные</t>
  </si>
  <si>
    <t>Известняк</t>
  </si>
  <si>
    <t>Индекс производства - 08 Добыча прочих полезных ископаемых</t>
  </si>
  <si>
    <t>тыс.куб.м.</t>
  </si>
  <si>
    <t>Газ природный и попутный</t>
  </si>
  <si>
    <t>Нефть добытая, включая газовый конденсат</t>
  </si>
  <si>
    <t>Индекс производства - 06 Добыча сырой нефти и природного газа</t>
  </si>
  <si>
    <t>Производство продукции в натуральном выражении по полному кругу предприятий</t>
  </si>
  <si>
    <t>% к предыдущему году в сопоставимых ценах</t>
  </si>
  <si>
    <t>Индекс производства</t>
  </si>
  <si>
    <t>% к предыдущему году</t>
  </si>
  <si>
    <t>Индекс-дефлятор</t>
  </si>
  <si>
    <t>Темп роста отгрузки</t>
  </si>
  <si>
    <t>х</t>
  </si>
  <si>
    <t>СПРАВОЧНО: в том числе по крупным и средним организациям</t>
  </si>
  <si>
    <t>Объем отгруженных товаров собственного производства, выполненных работ и услуг собственными силами - РАЗДЕЛ E: Водоснабжение; водоотведение, организация сбора и утилизации отходов, деятельность по ликвидации загрязнений</t>
  </si>
  <si>
    <t xml:space="preserve"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 </t>
  </si>
  <si>
    <t>Объем отгруженных товаров собственного производства, выполненных работ и услуг собственными силами - РАЗДЕЛ C: Обрабатывающие производства</t>
  </si>
  <si>
    <t>Объем отгруженных товаров собственного производства, выполненных работ и услуг собственными силами - 09 Предоставление услуг в области добычи полезных ископаемых</t>
  </si>
  <si>
    <t>Объем отгруженных товаров собственного производства, выполненных работ и услуг собственными силами - 08 Добыча прочих полезных ископаемых</t>
  </si>
  <si>
    <t>Объем отгруженных товаров собственного производства, выполненных работ и услуг собственными силами - 06 Добыча сырой нефти и природного газа</t>
  </si>
  <si>
    <t>Объем отгруженных товаров собственного производства, выполненных работ и услуг собственными силами - РАЗДЕЛ B: Добыча полезных ископаемых</t>
  </si>
  <si>
    <t>в том числе по видам деятельности:</t>
  </si>
  <si>
    <t>в % к предыдущему году в сопоставимых ценах</t>
  </si>
  <si>
    <t xml:space="preserve">Темп роста отгрузки (B+С+D+E) </t>
  </si>
  <si>
    <t xml:space="preserve">Отгружено товаров собственного производства, выполненных работ и услуг собственными силами по видам экономической деятельности по полному кругу организаций всего (B+С+D+E) </t>
  </si>
  <si>
    <t xml:space="preserve">III. Промышленность (B+С+D+E) </t>
  </si>
  <si>
    <t>тыс. руб.</t>
  </si>
  <si>
    <t>Крестьянские (фермерские) хозяйства и индивидуальные предприниматели</t>
  </si>
  <si>
    <t>Личные подсобные хозяйства населения</t>
  </si>
  <si>
    <t>Сельскохозяйственные предприятия</t>
  </si>
  <si>
    <t>Итого</t>
  </si>
  <si>
    <t>Стоимость сельскохозяйственной продукции в сопоставимых ценах</t>
  </si>
  <si>
    <t>тыс.руб/тыс.шт.</t>
  </si>
  <si>
    <t>яйца</t>
  </si>
  <si>
    <t>тыс.руб/тонна</t>
  </si>
  <si>
    <t>молоко</t>
  </si>
  <si>
    <t>скот и птица (реализация в живом весе)</t>
  </si>
  <si>
    <t>овощи</t>
  </si>
  <si>
    <t>картофель</t>
  </si>
  <si>
    <t>зерновые культуры</t>
  </si>
  <si>
    <t>Среднеобластные цены реализации</t>
  </si>
  <si>
    <t>Для расчета индексов производства и валовой продукции</t>
  </si>
  <si>
    <t>тыс.штук</t>
  </si>
  <si>
    <t>зерно (после доработки)</t>
  </si>
  <si>
    <t>Все категории хозяйств</t>
  </si>
  <si>
    <t>Производство основных видов продукции</t>
  </si>
  <si>
    <t>голов</t>
  </si>
  <si>
    <t>птица</t>
  </si>
  <si>
    <t>овцы и козы</t>
  </si>
  <si>
    <t>свиньи</t>
  </si>
  <si>
    <t>в том числе коровы</t>
  </si>
  <si>
    <t>крупный рогатый скот</t>
  </si>
  <si>
    <t>Поголовье скота и птицы на конец года</t>
  </si>
  <si>
    <t>га</t>
  </si>
  <si>
    <t xml:space="preserve">   в том числе зерновые</t>
  </si>
  <si>
    <t xml:space="preserve">   посевная площадь, всего</t>
  </si>
  <si>
    <t>Посевные площади</t>
  </si>
  <si>
    <t xml:space="preserve">тыс. руб. </t>
  </si>
  <si>
    <t>в том числе выручка от реализации сельхозпродукции</t>
  </si>
  <si>
    <t>Выручка в сельхозпредприятиях, всего</t>
  </si>
  <si>
    <t>чел.</t>
  </si>
  <si>
    <t>в том числе занятых в сельхозпроизводстве</t>
  </si>
  <si>
    <t>Среднегодовая численность работников в сельхозпредприятиях</t>
  </si>
  <si>
    <t>Кроме того, количество подсобных хозяйств промышленных предприятий и учреждений</t>
  </si>
  <si>
    <t>Количество личных подсобных хозяйств населения</t>
  </si>
  <si>
    <t>Количество крестьянских (фермерских) хозяйств и индивидуальных предпринимателей</t>
  </si>
  <si>
    <t xml:space="preserve">   прочие</t>
  </si>
  <si>
    <t xml:space="preserve">   государственные и муниципальные унитарные предприятия</t>
  </si>
  <si>
    <t xml:space="preserve">   сельскохозяйственные производственные кооперативы</t>
  </si>
  <si>
    <t xml:space="preserve">   общества с ограниченной ответственностью</t>
  </si>
  <si>
    <t xml:space="preserve">   хозяйственные товарищества, партнерства</t>
  </si>
  <si>
    <t xml:space="preserve">   акционерные общества</t>
  </si>
  <si>
    <t>в том числе:</t>
  </si>
  <si>
    <t>Количество предприятий, занятых производством сельскохозяйственной продукции, состоящих на самостоятельном балансе - всего</t>
  </si>
  <si>
    <t>Индекс дефлятор</t>
  </si>
  <si>
    <t>Индекс физического объема</t>
  </si>
  <si>
    <t>тыс.руб. в ценах соответствующих лет</t>
  </si>
  <si>
    <t>Стоимость произведенной продукции сельского хоязйства</t>
  </si>
  <si>
    <t>IV. Сельское хозяйство</t>
  </si>
  <si>
    <t>Значение показателя заполнится атоматически после утверждения и подписания формы "Баланс трудовых ресурсов"</t>
  </si>
  <si>
    <t>Численность занятых в экономике (среднегодовая, включая лиц, занятых в личном подсобном хозяйстве) - всего</t>
  </si>
  <si>
    <t>XI. Баланс трудовых ресурсов</t>
  </si>
  <si>
    <t>Значение показателя заполнится атоматически после утверждения и подписания формы "Общеэкономические показатели"</t>
  </si>
  <si>
    <t>тыс. рублей</t>
  </si>
  <si>
    <t>Поступление налоговых и иных платежей (без ЕСН), в местный бюджет, тыс. рублей</t>
  </si>
  <si>
    <t>Значение показателя заполнится атоматически после утверждения и подписания формы "Население"</t>
  </si>
  <si>
    <t>Справочно:</t>
  </si>
  <si>
    <t>%</t>
  </si>
  <si>
    <t>Удельный вес налоговых платежей от СМП в  общем объеме налоговых поступлений от предприятий и организаций территории в консолидированные бюджеты муниципальных районов и бюджеты городских  округов</t>
  </si>
  <si>
    <t>по налогу, взимаемому с индивидуальных предпринимателей и физических лиц, плательщиков налога на профессиональный доход</t>
  </si>
  <si>
    <t>по налогу, взимаемому в связи с применением патентной системы налогообложения</t>
  </si>
  <si>
    <t>по налогу на доходы физических лиц с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</si>
  <si>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по единому налогу на вмененный доход для отдельных видов деятельности</t>
  </si>
  <si>
    <t>по налогу, взимаемому в связи с применением упрощенной системы налогообложения</t>
  </si>
  <si>
    <t>Поступление налоговых платежей от субъектов малого предпринимательства (СМП) в консолидированные бюджеты муниципальных районов и бюджеты городских  округов - всего</t>
  </si>
  <si>
    <t>рублей</t>
  </si>
  <si>
    <t>Среднемесячная заработная плата работников потребительских кооперативов</t>
  </si>
  <si>
    <t>Среднемесячная заработная плата работников  крестьянских (фермерских) хозяйств</t>
  </si>
  <si>
    <t>Среднемесячная заработная плата лиц, занятых  трудом по найму у индивидуальных предпринимателей</t>
  </si>
  <si>
    <t>Среднемесячная заработная плата работников малых предприятий (с учетом микропредприятий)</t>
  </si>
  <si>
    <t>Работников потребительских кооперативов</t>
  </si>
  <si>
    <t>Работников крестьянских (фермерских) хозяйств</t>
  </si>
  <si>
    <t>Лиц, занятых трудом по найму у индивидуальных предпринимателей</t>
  </si>
  <si>
    <t>Работников малых предприятий (с учетом микропредприятий и без учета крестьянских (фермерских) хозяйств и потребительских кооперативов)</t>
  </si>
  <si>
    <t>Фонд оплаты труда работников субъектов малого предпринимательства - всего</t>
  </si>
  <si>
    <t>Физических лиц - плательщиков налога на профессиональный доход ("самозанятых граждан")</t>
  </si>
  <si>
    <t>4. Потребительских кооперативов</t>
  </si>
  <si>
    <t>3. Крестьянских (фермерских) хозяйств</t>
  </si>
  <si>
    <t xml:space="preserve">     индивидуальных предпринимателей - 
     плательщиков налога на профессиональный 
     доход ("самозанятых")</t>
  </si>
  <si>
    <t xml:space="preserve">     в том числе</t>
  </si>
  <si>
    <t>2. Индивидуальных предпринимателей</t>
  </si>
  <si>
    <t xml:space="preserve">1. Малых предприятий (с учетом микропредприятий и без учета крестьянских (фермерских) хозяйств и потребительских кооперативов) </t>
  </si>
  <si>
    <t>Инвестиции в основной капитал субъектов малого предпринимательства - всего</t>
  </si>
  <si>
    <t>Физическими лицами - плательщиками налога на профессиональный доход ("самозанятыми гражданами")</t>
  </si>
  <si>
    <t xml:space="preserve">4. Потребительскими кооперативами </t>
  </si>
  <si>
    <t xml:space="preserve">3. Крестьянскими (фермерскими) хозяйствами </t>
  </si>
  <si>
    <t xml:space="preserve">     индивидуальными предпринимателями - 
     плательщиками налога на профессиональный 
     доход ("самозанятыми")</t>
  </si>
  <si>
    <t>2. Индивидуальными предпринимателями</t>
  </si>
  <si>
    <t xml:space="preserve">1. Малыми предприятиями (с учетом микропредприятий и без учета крестьянских (фермерских) хозяйств и потребительских кооперативов) </t>
  </si>
  <si>
    <t>Отгружено товаров собственного производства, выполнено работ и услуг субъектами малого  предпринимательства</t>
  </si>
  <si>
    <t>Оборот физических лиц - плательщиков налога на профессиональный доход ("самозанятых граждан")</t>
  </si>
  <si>
    <t>4. Оборот потребительских кооперативов</t>
  </si>
  <si>
    <t>3. Оборот крестьянских (фермерских) хозяйств</t>
  </si>
  <si>
    <t xml:space="preserve">     прочие </t>
  </si>
  <si>
    <t xml:space="preserve">    Раздел J Деятельность в области информации и связи</t>
  </si>
  <si>
    <t xml:space="preserve">     Раздел H Транспортировка и хранение</t>
  </si>
  <si>
    <t xml:space="preserve">     Раздел G Торговля оптовая и розничная; ремонт автотранспортных средств и мотоциклов </t>
  </si>
  <si>
    <t xml:space="preserve">     Раздел F Строительство</t>
  </si>
  <si>
    <t xml:space="preserve">     16 Обработка древесины и производство изделий из дерева и пробки, кроме мебели, производство изделий из соломки и материалов для плетения изделий из дерева</t>
  </si>
  <si>
    <t xml:space="preserve">    15 Производство кожи и изделий из кожи</t>
  </si>
  <si>
    <t xml:space="preserve">    14 Производство одежды</t>
  </si>
  <si>
    <t xml:space="preserve">    13 Производство текстильных изделий</t>
  </si>
  <si>
    <t xml:space="preserve">     10 Производство пищевых продуктов</t>
  </si>
  <si>
    <t xml:space="preserve">     Раздел А Сельское, лесное хозяйство, охота, рыболовство и рыбоводство</t>
  </si>
  <si>
    <t xml:space="preserve">Оборот индивидуальных предпринимателей в разрезе видов экономической деятельности </t>
  </si>
  <si>
    <t xml:space="preserve">     Оборот индивидуальных предпринимателей - 
     плательщиков налога на профессиональный 
     доход ("самозанятых")</t>
  </si>
  <si>
    <t>2. Оборот индивидуальных предпринимателей</t>
  </si>
  <si>
    <t xml:space="preserve">в том числе в разрезе видов экономической деятельности </t>
  </si>
  <si>
    <t xml:space="preserve">1. Оборот малых предприятий (с учетом микропредприятий и без учета оборота крестьянских (фермерских) хозяйств и потребительских кооперативов) - всего </t>
  </si>
  <si>
    <t>Оборот субъектов малого предпринимательства</t>
  </si>
  <si>
    <t>Число субъектов малого предпринимательства в расчете на 10 000 человек населения</t>
  </si>
  <si>
    <t>Среднесписочная численность работников (без внешних совместителей) малых предприятий (с учетом микропредприятий)</t>
  </si>
  <si>
    <t>Среднесписочная численность работников (без внешних совместителей) всех предприятий и организаций (без учета индивидуальных предпринимателей и лиц, занятых у них трудом по найму)</t>
  </si>
  <si>
    <t>Среднесписочная численность работников (без внешних совместителей)  крупных предприятий и некоммерческих организаций (без субъектов малого предпринимательства) городского округа (муниципального района)</t>
  </si>
  <si>
    <t>Доля занятых в сфере малого предпринимательства по отношению к численности  занятых в экономике</t>
  </si>
  <si>
    <t>5. Работников потребительских кооперативов</t>
  </si>
  <si>
    <t>4. Работников крестьянских (фермерских) хозяйств</t>
  </si>
  <si>
    <t>3. Лиц, занятых трудом по найму у индивидуальных предпринимателей</t>
  </si>
  <si>
    <t>2. Индивидуальных предпринимателей (с учетом ИП, глав К(Ф)Х и плательщиков налога на профессиональный доход ("самозанятых"))</t>
  </si>
  <si>
    <t>1. Работников малых предприятий (с учетом микропредприятий и без учета работников крестьянских (фермерских) хозяйств и потребительских кооперативов)</t>
  </si>
  <si>
    <t>Численность занятых в сфере малого предпринимательства – всего</t>
  </si>
  <si>
    <t>Количество физических лиц - плательщиков налога на профессиональный доход ("самозанятые граждане")</t>
  </si>
  <si>
    <t>4. Потребительские кооперативы, в том числе кредитные</t>
  </si>
  <si>
    <t>3. Крестьянские (фермерские) хозяйства</t>
  </si>
  <si>
    <t xml:space="preserve">     индивидуальные предприниматели - 
     плательщики налога на профессиональный 
     доход ("самозанятые")</t>
  </si>
  <si>
    <t>2. Индивидуальные предприниматели - всего,</t>
  </si>
  <si>
    <t xml:space="preserve">1. Малые предприятия (с учетом микропредприятий и без учета количества крестьянских (фермерских) хозяйств и потребительских кооперативов)  - всего, </t>
  </si>
  <si>
    <t>в том числе</t>
  </si>
  <si>
    <t xml:space="preserve"> единиц</t>
  </si>
  <si>
    <t xml:space="preserve">Количество субъектов малого предпринимательства - всего  </t>
  </si>
  <si>
    <t>Среднесписочная численность работников (без внешних совместителей) средних предприятий</t>
  </si>
  <si>
    <t>Оборот по субъектам среднего предпринимательства, всего</t>
  </si>
  <si>
    <t>Количество субъектов среднего предпринимательства  в районе (городе), всего (в соответсвии с Федеральным законом от 24 июля 2007 года № 209-ФЗ «О развитии малого и среднего предпринимательства в Российской Федерации» )</t>
  </si>
  <si>
    <t>Для автоматического расчета показателей данный раздел заполняется после утверждения и подписания разделов I.Население, II.Общеэкономические показатели и XI.Баланс трудовых ресурсов</t>
  </si>
  <si>
    <t>V. Малое предпринимательство</t>
  </si>
  <si>
    <t>ед.</t>
  </si>
  <si>
    <t>непроизводственные здания</t>
  </si>
  <si>
    <t>медицинское оборудование, инвентарь</t>
  </si>
  <si>
    <t>м2</t>
  </si>
  <si>
    <t>магазин</t>
  </si>
  <si>
    <t>мест</t>
  </si>
  <si>
    <t>детский сад</t>
  </si>
  <si>
    <t>тыс.кв.м общей площади</t>
  </si>
  <si>
    <t>ИЖС</t>
  </si>
  <si>
    <t xml:space="preserve">           указать перечень введенных мощностей</t>
  </si>
  <si>
    <t>в соответствующих единицах измерения (в натуральных показателях)</t>
  </si>
  <si>
    <t xml:space="preserve">           непроизводственного назначения</t>
  </si>
  <si>
    <t>система навозоудаления</t>
  </si>
  <si>
    <t>телячья деревня</t>
  </si>
  <si>
    <t>молочная ферма, телятник</t>
  </si>
  <si>
    <t>водогрейный котел</t>
  </si>
  <si>
    <t>силосная траншея</t>
  </si>
  <si>
    <t>сельскохозяйственная техника</t>
  </si>
  <si>
    <t xml:space="preserve">           производственного назначения:</t>
  </si>
  <si>
    <t>Ввод в действие мощностей:</t>
  </si>
  <si>
    <t xml:space="preserve">           доля муниципального сектора в общем
           объеме инвестиций в основной капитал</t>
  </si>
  <si>
    <t>в действующих ценах каждого года</t>
  </si>
  <si>
    <t>Из общего объема инвестиций в основной капитал инвестиции организаций муниципальной формы собственности за счет всех источников финансирования - всего</t>
  </si>
  <si>
    <t xml:space="preserve">           областной формы собственности</t>
  </si>
  <si>
    <t xml:space="preserve">           федеральной формы собственности</t>
  </si>
  <si>
    <t>Из общего объема инвестиций в основной капитал инвестиции организаций государственной формы собственности за счет всех источников финансирования - всего</t>
  </si>
  <si>
    <t xml:space="preserve">                в том числе: средства от эмиссии акций </t>
  </si>
  <si>
    <t xml:space="preserve">           прочие  </t>
  </si>
  <si>
    <t xml:space="preserve">           средства внебюджетных фондов</t>
  </si>
  <si>
    <t xml:space="preserve">                        из местного бюджета</t>
  </si>
  <si>
    <t xml:space="preserve">                        из бюджетов субъектов федерации</t>
  </si>
  <si>
    <t xml:space="preserve">                        из федерального бюджета</t>
  </si>
  <si>
    <t xml:space="preserve">           бюджетные средства, в том числе:</t>
  </si>
  <si>
    <t xml:space="preserve">           заемные средства других организаций</t>
  </si>
  <si>
    <t xml:space="preserve">           кредиты банков</t>
  </si>
  <si>
    <t>Объем инвестиций в основной капитал, финансируемых за счет привлеченных средств, из них:</t>
  </si>
  <si>
    <t xml:space="preserve">           прочие собственные средства</t>
  </si>
  <si>
    <t xml:space="preserve">           амортизация</t>
  </si>
  <si>
    <t xml:space="preserve">           прибыль</t>
  </si>
  <si>
    <t>Объем инвестиций в основной капитал, финансируемых за счет собственных средств организаций, из них:</t>
  </si>
  <si>
    <t>Объем инвестиций в основной капитал по источникам финансирования без субъектов малого предпринимательства и параметров неформальной деятельности:</t>
  </si>
  <si>
    <t>в том числе по объектам капитальных вложений:</t>
  </si>
  <si>
    <t xml:space="preserve">     Индекс физического объема</t>
  </si>
  <si>
    <t>РАЗДЕЛ S : Предоставление прочих видов услуг</t>
  </si>
  <si>
    <t>занавес РЦКД</t>
  </si>
  <si>
    <t>спортивная площадка ГТО в с. Коршик (нацпроект)</t>
  </si>
  <si>
    <t>ремонт крыши ДК Истобенск</t>
  </si>
  <si>
    <t>ремонт крыши ДК Торфяной</t>
  </si>
  <si>
    <t>оборудование кинозала в п. Стрижи</t>
  </si>
  <si>
    <t>муниципальные учреждения - оборудование, муз.инструменты 2022 г - нацпроект</t>
  </si>
  <si>
    <t xml:space="preserve">РАЗДЕЛ R: Деятельность в области культуры, спорта, организации досуга и развлечений     </t>
  </si>
  <si>
    <t>реконструкция Стрижевской амбулатории - 2023 г.</t>
  </si>
  <si>
    <t>строительство амбулатории в п. Левинцы, ФАП Пищилье</t>
  </si>
  <si>
    <t>строительство ФАП в п.Суводи</t>
  </si>
  <si>
    <t xml:space="preserve">Оричевская ЦРБ - оборудование, мебель, </t>
  </si>
  <si>
    <t>РАЗДЕЛ Q: Деятельность в области здравоохранения и социальных услуг</t>
  </si>
  <si>
    <t>оборудование для пож. Сигнализации в школах</t>
  </si>
  <si>
    <t>ремонт крыши СШ Алмаз 2021, Левинская СШ 2022</t>
  </si>
  <si>
    <t>ремонт кабинетов по нацпроекту ("Точка роста")</t>
  </si>
  <si>
    <t>ремонт спортивных залов в образовательных учреждениях п. Зенгино, с. Шалегово, п. Левинцы, п. Оричи</t>
  </si>
  <si>
    <t>строительство детского сада п. Оричи</t>
  </si>
  <si>
    <t>РАЗДЕЛ P: Образование</t>
  </si>
  <si>
    <t>ФКГС Левинцы 2021, Торфяной 2022, Адышево и Коршик 2023</t>
  </si>
  <si>
    <t>оргтехника, оборудование, мебель</t>
  </si>
  <si>
    <t>Детская площадка, спортивная площадка по проекту ФКГС администрация п. Стрижи</t>
  </si>
  <si>
    <t>Оричевское г/поселение нар. Бюджет обустройство площади</t>
  </si>
  <si>
    <t>РАЗДЕЛ O : Государственное управление и обеспечение военной безопасности; обязательное социальное обеспечение</t>
  </si>
  <si>
    <t>КОГКУ ЦЗН ОРИЧЕВСКОГО РАЙОНА</t>
  </si>
  <si>
    <t>РАЗДЕЛ N: Деятельность административная и сопутствующие дополнительные услуги</t>
  </si>
  <si>
    <t>ФГУ Кировская МИС техника, капитальный ремонт крыши</t>
  </si>
  <si>
    <t xml:space="preserve">РАЗДЕЛ M: Деятельность профессиональная, научная и техническая    </t>
  </si>
  <si>
    <t>ООО Агрофирма Адышево, СХПК им Кирова, СХПК Искра - формирование зем участков под строительство жилья</t>
  </si>
  <si>
    <t xml:space="preserve">РАЗДЕЛ L: Деятельность по операциям с недвижимым имуществом                                                                                   </t>
  </si>
  <si>
    <t>РАЗДЕЛ K: Деятельность финансовая и страховая</t>
  </si>
  <si>
    <t>КОГАУ "ИД "ИСКРА" - оргтехника</t>
  </si>
  <si>
    <t>РАЗДЕЛ J: Деятельность в области информации и связи</t>
  </si>
  <si>
    <t>ОЛ "Спутник"</t>
  </si>
  <si>
    <t>РАЗДЕЛ I: Деятельность гостиниц и предприятий общественного питания</t>
  </si>
  <si>
    <t>ОМУ АТП "Оричевское"техника, автобус</t>
  </si>
  <si>
    <t>ГКУ Комбинат Механик, техника</t>
  </si>
  <si>
    <t xml:space="preserve">РАЗДЕЛ H: Транспортировка и хранение  </t>
  </si>
  <si>
    <t>Оричевское райпо, оборудование</t>
  </si>
  <si>
    <t xml:space="preserve">РАЗДЕЛ G: Торговля оптовая и розничная; ремонт автотранспортных средств и мотоциклов </t>
  </si>
  <si>
    <t>РАЗДЕЛ F: Строительство</t>
  </si>
  <si>
    <t>ОМУ АТП Оричевское - мусоуборочная техника</t>
  </si>
  <si>
    <t>администрация Оричевского района и адм, поселений - оборудование площадок для сбора ТКО</t>
  </si>
  <si>
    <t>Раздел E Водоснабжение; водоотведение, организация сбора и утилизации отходов, деятельность по ликвидации загрязнениЙ</t>
  </si>
  <si>
    <t>ОМУП ЖКХ Коммунсервис</t>
  </si>
  <si>
    <t>инв.проекты по реконструкции котельных и модернизации теплосетей ООО Теплосервис и ООО Теплосервис плюс</t>
  </si>
  <si>
    <t>строительство газопровода в п. Майский</t>
  </si>
  <si>
    <t>Администрация Оричевского района - оборудование для котельных</t>
  </si>
  <si>
    <t xml:space="preserve">Раздел D Обеспечение электрической энергией, газом и паром; кондиционирование воздуха                                                   </t>
  </si>
  <si>
    <t xml:space="preserve">    33 Ремонт и монтаж машин и оборудования</t>
  </si>
  <si>
    <t xml:space="preserve">    32 Производство прочих готовых изделий</t>
  </si>
  <si>
    <t xml:space="preserve">     31 Производство мебели</t>
  </si>
  <si>
    <t xml:space="preserve">     30 Производство прочих транспортных средств и оборудования</t>
  </si>
  <si>
    <t xml:space="preserve">     29 Производство автотранспортных средств, прицепов и полуприцепов</t>
  </si>
  <si>
    <t xml:space="preserve">     28 Производство машин и оборудования, не включенных в другие группировки</t>
  </si>
  <si>
    <t xml:space="preserve">     27 Производство электрического оборудования</t>
  </si>
  <si>
    <t xml:space="preserve">     26 Производство компьютеров, электронных и оптических изделий</t>
  </si>
  <si>
    <t xml:space="preserve">     25 Производство готовых металлических изделий, кроме машин и оборудования</t>
  </si>
  <si>
    <t xml:space="preserve">     24 Производство металлургическое</t>
  </si>
  <si>
    <t xml:space="preserve">     23 Производство прочей неметаллической минеральной продукции</t>
  </si>
  <si>
    <t xml:space="preserve">     22 Производство резиновых и пластмассовых изделий</t>
  </si>
  <si>
    <t>ООО "Нанолек"</t>
  </si>
  <si>
    <t xml:space="preserve">     21 Производство лекарственных средств и материалов, применяемых в медицинских целях</t>
  </si>
  <si>
    <t xml:space="preserve">     20 Производство химических веществ и химических продуктов</t>
  </si>
  <si>
    <t xml:space="preserve">     18 Деятельность полиграфическая и копирование носителей информации</t>
  </si>
  <si>
    <t xml:space="preserve">     17 Производство бумаги и бумажных изделий</t>
  </si>
  <si>
    <t xml:space="preserve">     16 Обработка древесины и производство изделий из дерева и пробки, кроме мебели, производство изделий из соломки и материалов для плетения</t>
  </si>
  <si>
    <t xml:space="preserve">     15 Производство кожи и изделий из кожи</t>
  </si>
  <si>
    <t xml:space="preserve">     14 Производство одежды
</t>
  </si>
  <si>
    <t xml:space="preserve">     13 Производство текстильных изделий
     производство</t>
  </si>
  <si>
    <t xml:space="preserve">    11 Производство напитков 
   </t>
  </si>
  <si>
    <t>Комбикормовый завод АО АФ Дороничи, модернизация оборудвания, реконструкция элеватора - 2021, реконструкция - 2022</t>
  </si>
  <si>
    <t xml:space="preserve">     10 Производство пищевых продуктов
   </t>
  </si>
  <si>
    <t>РАЗДЕЛ С: Обрабатывающие производства</t>
  </si>
  <si>
    <t>ПУ Пищальский АО Вятка торф</t>
  </si>
  <si>
    <t>РАЗДЕЛ B: Добыча полезных ископаемых</t>
  </si>
  <si>
    <t>СХПК Гарский</t>
  </si>
  <si>
    <t>СХПК Искра</t>
  </si>
  <si>
    <t>Кировская ЛОС племенной скот</t>
  </si>
  <si>
    <t>ООО Агрофирма Адышево - строительство фермы, комплекса КРС</t>
  </si>
  <si>
    <t>СХПК им Кирова - строительство фермы, скот, техника</t>
  </si>
  <si>
    <t xml:space="preserve">ООО Агрофирма Коршик - строительство телятников, коровника, молочная ферма </t>
  </si>
  <si>
    <t>в том числе по объектам капитальных вложений:
наименование частного инвестора с указанием направления капитальных вложений (наиболее крупные капитальные вложения (инвестиционные проекты))</t>
  </si>
  <si>
    <t>РАЗДЕЛ A: Сельское, лесное хозяйство, охота, рыболовство и рыбоводство</t>
  </si>
  <si>
    <t>в том числе по видам экономической деятельности:</t>
  </si>
  <si>
    <t>Инвестиции за счет всех источников финансирования (по местонахождению заказчика) по крупным и средним предприятиям и организациям (без субъектов малого предпринимательства и параметров неформальной деятельности, с учетом организаций со средней численностью раб-ов до 15 человек, не являющиеся субъектами малого предпринимательства ) - всего</t>
  </si>
  <si>
    <t xml:space="preserve">      Прочее (малые предприятия без 
      микропредприятий, микропредприятия, 
      неформальная экономика (10-15% в среднем
      по области) и др.)</t>
  </si>
  <si>
    <t xml:space="preserve">      Средства на индивидуальное жилищное
      строительство</t>
  </si>
  <si>
    <t>Досчет, в т.ч.</t>
  </si>
  <si>
    <t>индекс-дефлятор к предыдущему году</t>
  </si>
  <si>
    <t>Инвестиции в основной капитал за счет всех источников финансирования (по местонахождению заказчика) - всего</t>
  </si>
  <si>
    <t>VI. Инвестиции</t>
  </si>
  <si>
    <t>в том числе: по  крупным и средним организациям</t>
  </si>
  <si>
    <t>Остаточная балансовая стоимость основных фондов на конец года</t>
  </si>
  <si>
    <t>Амортизационные отчисления</t>
  </si>
  <si>
    <t xml:space="preserve">Ликвидировано основных фондов </t>
  </si>
  <si>
    <t>Ввод в действие основных фондов</t>
  </si>
  <si>
    <t xml:space="preserve">Основные фонды по полной учетной стоимости на конец года </t>
  </si>
  <si>
    <t>Данный раздел заполняется после утверждения и подписания раздела "Инвестиции"</t>
  </si>
  <si>
    <t>VII. Основные фонды</t>
  </si>
  <si>
    <t>убыток организаций</t>
  </si>
  <si>
    <t>прибыль прибыльных предприятий</t>
  </si>
  <si>
    <t xml:space="preserve">2020 и 2021  заполняются автоматически </t>
  </si>
  <si>
    <t>Финансовый результат</t>
  </si>
  <si>
    <t>в том числе по крупным и средним предприятиям и организациям:</t>
  </si>
  <si>
    <t>Раздел S: Предоставление прочих видов услуг</t>
  </si>
  <si>
    <t>Раздел R: Деятельность в области культуры, спорта, организации досуга и развлечений</t>
  </si>
  <si>
    <t>Раздел Q: Деятельность в области здравоохранения и социальных услуг</t>
  </si>
  <si>
    <t>Раздел P: Образование</t>
  </si>
  <si>
    <t xml:space="preserve"> 2020 и 2021  заполняются автоматически</t>
  </si>
  <si>
    <t>Раздел O: Государственное управление и обеспечение военной безопасности; социальное обеспечение</t>
  </si>
  <si>
    <t>убыток</t>
  </si>
  <si>
    <t>прибыль</t>
  </si>
  <si>
    <t>Раздел N: Деятельность административная и сопутствующие дополнительные услуги</t>
  </si>
  <si>
    <t xml:space="preserve">Раздел M: Деятельность профессиональная, научная и техническая            </t>
  </si>
  <si>
    <t xml:space="preserve">Раздел L: Деятельность по операциям с недвижимым имуществом         </t>
  </si>
  <si>
    <t>Раздел K: Деятельность финансовая и страховая</t>
  </si>
  <si>
    <t>Раздел J: Деятельность в области информации и связи</t>
  </si>
  <si>
    <t>Раздел I: Деятельность гостиниц и предприятий общественного питания</t>
  </si>
  <si>
    <t xml:space="preserve">Раздел H: Транспортировка и хранение  </t>
  </si>
  <si>
    <t xml:space="preserve">Раздел G Торговля оптовая и розничная; ремонт автотранспортных средств и мотоциклов </t>
  </si>
  <si>
    <t>Раздел F Строительство</t>
  </si>
  <si>
    <t>Раздел E Водоснабжение; водоотведение, организация сбора и утилизации отходов, деятельность по ликвидации загрязнений</t>
  </si>
  <si>
    <t>Раздел D Обеспечение электрической энергией, газом и паром; кондиционирование воздуха</t>
  </si>
  <si>
    <t>33 Ремонт и монтаж машин и оборудования</t>
  </si>
  <si>
    <t>32 Производство прочих готовых изделий</t>
  </si>
  <si>
    <t>31 Производство мебели</t>
  </si>
  <si>
    <t>30 Производство прочих транспортных средств и оборудования</t>
  </si>
  <si>
    <t>29 Производство автотранспортных средств, прицепов и полуприцепов</t>
  </si>
  <si>
    <t>28 Производство машин и оборудования, не включенных в другие группировки</t>
  </si>
  <si>
    <t>27 Производство электрического оборудования</t>
  </si>
  <si>
    <t>26 Производство компьютеров, электронных и оптических изделий</t>
  </si>
  <si>
    <t>25 Производство готовых металлических изделий, кроме машин и оборудования</t>
  </si>
  <si>
    <t>24 Производство металлургическое</t>
  </si>
  <si>
    <t>23 Производство прочей неметаллической минеральной продукции</t>
  </si>
  <si>
    <t>22 Производство резиновых и пластмассовых изделий</t>
  </si>
  <si>
    <t>21 Производство лекарственных средств и материалов, применяемых в медицинских целях</t>
  </si>
  <si>
    <t xml:space="preserve">  2020 и 2021  заполняются автоматически</t>
  </si>
  <si>
    <t>20 Производство химических веществ и химических продуктов</t>
  </si>
  <si>
    <t xml:space="preserve">2020 и 2021  заполняются автоматически  </t>
  </si>
  <si>
    <t>18 Деятельность полиграфическая и копирование носителей информации</t>
  </si>
  <si>
    <t>17 Производство бумаги и бумажных изделий</t>
  </si>
  <si>
    <t>16 Обработка древесины и производство изделий из дерева и пробки, кроме мебели, производство изделий из соломки и материалов для плетения</t>
  </si>
  <si>
    <t>15 Производство кожи и изделий из кожи</t>
  </si>
  <si>
    <t>14 Производство одежды</t>
  </si>
  <si>
    <t>13 Производство текстильных изделий</t>
  </si>
  <si>
    <t>11 Производство напитков</t>
  </si>
  <si>
    <t>10 Производство пищевых продуктов</t>
  </si>
  <si>
    <t>Раздел C Обрабатывающие производства</t>
  </si>
  <si>
    <t>Раздел B Добыча полезных ископаемых</t>
  </si>
  <si>
    <t>B+C+D+E всего</t>
  </si>
  <si>
    <t>прибыль прибыльных сельскохозяйственных предприятий</t>
  </si>
  <si>
    <t>в т.ч. сельское хозяйство</t>
  </si>
  <si>
    <t>Раздел A Сельское, лесное хозяйство, охота, рыболовство и рыбоводство</t>
  </si>
  <si>
    <t>Финансовый результат - всего</t>
  </si>
  <si>
    <t>Число убыточных предприятий и организаций</t>
  </si>
  <si>
    <t>Число прибыльных предприятий и организаций</t>
  </si>
  <si>
    <t>2020 и 2021  заполняются автоматически</t>
  </si>
  <si>
    <t>Количество предприятий и организаций - всего</t>
  </si>
  <si>
    <t>По полному кругу предприятий и организаций</t>
  </si>
  <si>
    <t>VIII. Финансы</t>
  </si>
  <si>
    <t>за счет средств частных инвесторов</t>
  </si>
  <si>
    <t>за счет средств местного бюджета</t>
  </si>
  <si>
    <t xml:space="preserve">за счет средств областного бюджета </t>
  </si>
  <si>
    <t>в том числе
за счет средств федерального бюджета</t>
  </si>
  <si>
    <t>Ввод в эксплуатацию жилых домов за счет всех источников финансирования</t>
  </si>
  <si>
    <t>IX. Строительство</t>
  </si>
  <si>
    <t>тыс. руб. в ценах соответствующих лет</t>
  </si>
  <si>
    <t>прочие</t>
  </si>
  <si>
    <t>коммунальные услуги</t>
  </si>
  <si>
    <t>жилищные услуги</t>
  </si>
  <si>
    <t>услуги связи</t>
  </si>
  <si>
    <t>транспортные услуги</t>
  </si>
  <si>
    <t>в том числе: бытовые услуги</t>
  </si>
  <si>
    <t>Объем платных услуг населению (СУММА)</t>
  </si>
  <si>
    <t xml:space="preserve">         индекс-дефлятор </t>
  </si>
  <si>
    <t>Объем платных услуг населению</t>
  </si>
  <si>
    <t xml:space="preserve">         индекс-дефлятор</t>
  </si>
  <si>
    <t>Оборот общественного питания</t>
  </si>
  <si>
    <t>Оборот розничной торговли</t>
  </si>
  <si>
    <t>X. Торговля и услуги населению</t>
  </si>
  <si>
    <t>СПРАВОЧНО: в том числе по крупным и средним организациям (по чистым видам экономической детяельности)</t>
  </si>
  <si>
    <t>Раздел S Предоставление прочих видов услуг</t>
  </si>
  <si>
    <t>Раздел R Деятельность в области культуры, спорта, организации досуга и развлечений</t>
  </si>
  <si>
    <t>Раздел Q Деятельность в области здравоохранения и социальных услуг</t>
  </si>
  <si>
    <t>Раздел P Образование</t>
  </si>
  <si>
    <t>Раздел O Государственное управление и обеспечение военной безопасности; социальное обеспечение</t>
  </si>
  <si>
    <t>Раздел N Деятельность административная и сопутствующие дополнительные услуги</t>
  </si>
  <si>
    <t>Раздел M Деятельность профессиональная, научная и техническая</t>
  </si>
  <si>
    <t>Раздел L Деятельность по операциям с недвижимым имуществом</t>
  </si>
  <si>
    <t>Раздел K Деятельность финансовая и страховая</t>
  </si>
  <si>
    <t>Раздел J Деятельность в области информации и связи</t>
  </si>
  <si>
    <t>Раздел I Деятельность гостиниц и предприятий общественного питания</t>
  </si>
  <si>
    <t>Раздел H Транспортировка и хранение</t>
  </si>
  <si>
    <t xml:space="preserve">ПРОМЫШЛЕННОСТЬ </t>
  </si>
  <si>
    <t xml:space="preserve">    в том числе: 02 Лесоводство и лесозаготовки</t>
  </si>
  <si>
    <t xml:space="preserve">    в том числе: 01 Растениеводство и животноводство, охота и предоставление соответствующих услуг в этих областях</t>
  </si>
  <si>
    <t>Раздел А Сельское, лесное хозяйство, охота, рыболовство и рыбоводство</t>
  </si>
  <si>
    <t>Численность занятого населения в организациях, включая занятых по найму у индивидуальных предпринимателей и отдельных граждан</t>
  </si>
  <si>
    <t>Численность работающих в бюджетных организациях</t>
  </si>
  <si>
    <t>Уровень зарегистрированной безработицы, на конец года</t>
  </si>
  <si>
    <t>Уровень зарегистрированной безработицы, среднегодовая</t>
  </si>
  <si>
    <t>Уровень безработицы (по методологии МОТ)</t>
  </si>
  <si>
    <t xml:space="preserve">Численность экономически активного населения  (по балансу трудовых ресурсов) </t>
  </si>
  <si>
    <t xml:space="preserve">    лица, занятые в домашнем хозяйстве (включая
    личное подсобное хозяйство), производством
    товаров и услуг для реализации </t>
  </si>
  <si>
    <t xml:space="preserve">          физические лица - плательщики налога на 
          профессиональный доход ("самозанятые 
          граждане")</t>
  </si>
  <si>
    <t xml:space="preserve">           занятые по найму у отдельных граждан</t>
  </si>
  <si>
    <t xml:space="preserve">           индивидуальные предприниматели</t>
  </si>
  <si>
    <t xml:space="preserve">    занятые индивидуальным трудом и по найму у
    отдельных граждан, из них:</t>
  </si>
  <si>
    <t xml:space="preserve">           занятые в малых предприятиях</t>
  </si>
  <si>
    <t xml:space="preserve">     на частных предприятиях, из них:</t>
  </si>
  <si>
    <t xml:space="preserve">           наемные работники</t>
  </si>
  <si>
    <t xml:space="preserve">           владельцы фермерских хозяйств (фермеры)</t>
  </si>
  <si>
    <t xml:space="preserve">     в крестьянских (фермерских) хозяйствах,
     включая наемных работников, из них:</t>
  </si>
  <si>
    <t xml:space="preserve">В частном секторе, всего, в том числе </t>
  </si>
  <si>
    <t>В организациях с иностранным участием</t>
  </si>
  <si>
    <t>В организациях  смешанной формой собственности</t>
  </si>
  <si>
    <t>В общественных объединениях и организациях</t>
  </si>
  <si>
    <t xml:space="preserve">    в организациях муниципальной формы
    собственности</t>
  </si>
  <si>
    <t xml:space="preserve">    в организациях государственной формы
    собственности</t>
  </si>
  <si>
    <t>В организациях государственной и муниципальной форм собственности - всего, в том числе:</t>
  </si>
  <si>
    <t xml:space="preserve">Распределение среднегодовой численности занятых в экономике по формам собственности: </t>
  </si>
  <si>
    <t>Численность безработных, зарегистрированных в государственных учреждениях службы занятости населения (среднегодовая)</t>
  </si>
  <si>
    <t>Численность безработных, рассчитанная по методологии МОТ (общая численность безработных)</t>
  </si>
  <si>
    <t>Трудоспособное население в трудоспособном возрасте, не занятое трудовой деятельностью и учебой, в том числе:</t>
  </si>
  <si>
    <t>Учащиеся в трудоспособном возрасте, обучающиеся с отрывом от работы</t>
  </si>
  <si>
    <t>18  Деятельность полиграфическая и копирование носителей информации</t>
  </si>
  <si>
    <t xml:space="preserve">           03 Рыболовство и рыбоводство</t>
  </si>
  <si>
    <t xml:space="preserve">           02 Лесоводство и лесозаготовки</t>
  </si>
  <si>
    <t xml:space="preserve">           01 Растениеводство и животноводство, охота и предоставление соответствующих услуг в этих областях</t>
  </si>
  <si>
    <t>Трудовая миграция (+/-)</t>
  </si>
  <si>
    <t xml:space="preserve">        подростки</t>
  </si>
  <si>
    <t xml:space="preserve">        лица старше трудоспособного возраста</t>
  </si>
  <si>
    <t>лица старше трудоспособного возраста и подростки, занятые в экономике, из них:</t>
  </si>
  <si>
    <t>трудоспособное население в трудоспособном возрасте</t>
  </si>
  <si>
    <t>Численность трудовых ресурсов, всего</t>
  </si>
  <si>
    <t>Данный раздел заполняется после утверждения и подписания раздела "Население"</t>
  </si>
  <si>
    <t>СПРАВОЧНО: в том числе по крупным и средним организациям (по хозяйственным видам экономичекой деятельности)</t>
  </si>
  <si>
    <t>Раздел С Обрабатывающие производства</t>
  </si>
  <si>
    <t>Среднемесячная номинальная начисленная заработная плата в расчете на одного работника</t>
  </si>
  <si>
    <t>Фонд оплаты труда</t>
  </si>
  <si>
    <t>Значения показателей заполнится атоматически после утверждения и подписания формы "Баланс трудовых ресурсов"</t>
  </si>
  <si>
    <t>XII. Труд</t>
  </si>
  <si>
    <t>штук</t>
  </si>
  <si>
    <t>Изделия народных художественных промыслов</t>
  </si>
  <si>
    <t>Спортивные товары</t>
  </si>
  <si>
    <t>Игрушки</t>
  </si>
  <si>
    <t>Индекс производства - 32 Производство прочих готовых изделий</t>
  </si>
  <si>
    <t>Мебель (кроме мягкой) прочая</t>
  </si>
  <si>
    <t>Стулья</t>
  </si>
  <si>
    <t>Шкаф</t>
  </si>
  <si>
    <t xml:space="preserve">Тумбы </t>
  </si>
  <si>
    <t>Кровати и каркасы к ним</t>
  </si>
  <si>
    <t>Столы</t>
  </si>
  <si>
    <t>Индекс производства - 31 Производство мебели</t>
  </si>
  <si>
    <t>Комплектующие (запасные части) летательных аппаратов, не имеющих самостоятельных группировок</t>
  </si>
  <si>
    <t>Лодки</t>
  </si>
  <si>
    <t>Моторно-гребные лодки</t>
  </si>
  <si>
    <t>Лифт</t>
  </si>
  <si>
    <t>Поилка автоматическая</t>
  </si>
  <si>
    <t>Кресло машиниста локомотива</t>
  </si>
  <si>
    <t>Ручная лебедка поилка автоматическая</t>
  </si>
  <si>
    <t>Индекс производства - 30 Производство прочих транспортных средств и оборудования</t>
  </si>
  <si>
    <t xml:space="preserve">Запчасти </t>
  </si>
  <si>
    <t xml:space="preserve">Полуприцепы </t>
  </si>
  <si>
    <t>Прицепы</t>
  </si>
  <si>
    <t>Индекс производства - 29 Производство автотранспортных средств, прицепов и полуприцепов</t>
  </si>
  <si>
    <t xml:space="preserve">Станки деревообрабатывающие </t>
  </si>
  <si>
    <t>Бульдозерное оборудование</t>
  </si>
  <si>
    <t>Гражданское оружие</t>
  </si>
  <si>
    <t>С/х автомобильная техника</t>
  </si>
  <si>
    <t>Грейфер</t>
  </si>
  <si>
    <t>Кран мостовой</t>
  </si>
  <si>
    <t>Дробилки, смесители, комплектующие</t>
  </si>
  <si>
    <t>Комплект деталей транспортеров</t>
  </si>
  <si>
    <t>Индекс производства - 28 Производство машин и оборудования, не включенных в другие группировки</t>
  </si>
  <si>
    <t>Железоотделитель</t>
  </si>
  <si>
    <t>Стиральные машины</t>
  </si>
  <si>
    <t>Траверса грузоподъемная</t>
  </si>
  <si>
    <t>Электродвигатели постоянного и переменного тока</t>
  </si>
  <si>
    <t>Катушка для электромагнитов</t>
  </si>
  <si>
    <t>Преобразователь напряжения</t>
  </si>
  <si>
    <t>Комплект электрооборудования к кранам</t>
  </si>
  <si>
    <t>Блок управления к электрооборудованию</t>
  </si>
  <si>
    <t>Грузоподънмный элемент</t>
  </si>
  <si>
    <t>метр</t>
  </si>
  <si>
    <t>ТЭН электрический</t>
  </si>
  <si>
    <t>км.</t>
  </si>
  <si>
    <t>Силовые кабели</t>
  </si>
  <si>
    <t>Индекс производства - 27 Производство электрического оборудования</t>
  </si>
  <si>
    <t>Аваиционная продукция</t>
  </si>
  <si>
    <t>Реле и контакторы для ж/д транспорта</t>
  </si>
  <si>
    <t>Выключатели для транспортных средств</t>
  </si>
  <si>
    <t>Индекс производства - 26 Производство компьютеров, электронных и  оптических изделий</t>
  </si>
  <si>
    <t>тыс. штук</t>
  </si>
  <si>
    <t>Изделия из металла</t>
  </si>
  <si>
    <t>Цепи приводные роликовые</t>
  </si>
  <si>
    <t>Посуда литая</t>
  </si>
  <si>
    <t>Замки и комплектующие</t>
  </si>
  <si>
    <t>Проволока сварочная омедненая</t>
  </si>
  <si>
    <t>Противопожарные шкафы,двери, люки и др.</t>
  </si>
  <si>
    <t>Изделия из проволоки</t>
  </si>
  <si>
    <t>Индекс производства - 25 Производство готовых металлических изделий, кроме машин и оборудования</t>
  </si>
  <si>
    <t>Прокат готовый черных металлов</t>
  </si>
  <si>
    <t>Литье чугуна</t>
  </si>
  <si>
    <t>Сталь</t>
  </si>
  <si>
    <t>Холоднотянутые профиля</t>
  </si>
  <si>
    <t>Стальные трубы</t>
  </si>
  <si>
    <t>Муфты</t>
  </si>
  <si>
    <t>Трубные заготовки</t>
  </si>
  <si>
    <t>Втулки</t>
  </si>
  <si>
    <t xml:space="preserve">Индекс производства - 24 Производство металлургическое </t>
  </si>
  <si>
    <t>тыс. тонн</t>
  </si>
  <si>
    <t>Асфальт</t>
  </si>
  <si>
    <t>Песчано-гравийная смесь</t>
  </si>
  <si>
    <t>Асфальто-бетонная смесь</t>
  </si>
  <si>
    <t>Портландцемент, цемент глиноземистый, цемент шлаковый и аналогичные цементы гидравлические</t>
  </si>
  <si>
    <t>тыс. условных кирпичей</t>
  </si>
  <si>
    <t>Кирпич строительный (включая камни) из цемента, бетона или искусственного камня</t>
  </si>
  <si>
    <t>Индекс производства - 23 Производство прочей неметаллической минеральной продукции</t>
  </si>
  <si>
    <t>Прочие изделия</t>
  </si>
  <si>
    <t>Плиты, листы, трубы и профили пластмассовые</t>
  </si>
  <si>
    <t>Жалюзи, рольставни</t>
  </si>
  <si>
    <t>Окна ПВХ</t>
  </si>
  <si>
    <t>Изделия из пластмасс</t>
  </si>
  <si>
    <t>Продукция производство-технического назначения (фторопласт)</t>
  </si>
  <si>
    <t xml:space="preserve">Резинотехнические изделия </t>
  </si>
  <si>
    <t>Пленка полиэтиленовая</t>
  </si>
  <si>
    <t>Шины, покрышки и камеры</t>
  </si>
  <si>
    <t>Индекс производства - 22 Производство резиновых и пластмассовых изделий</t>
  </si>
  <si>
    <t>тыс. кг.</t>
  </si>
  <si>
    <t>Крема</t>
  </si>
  <si>
    <t>тыс. литров</t>
  </si>
  <si>
    <t>Фасуемая продукция</t>
  </si>
  <si>
    <t>Мази и линименты</t>
  </si>
  <si>
    <t>тыс. упаковок</t>
  </si>
  <si>
    <t>Препараты лекарственные</t>
  </si>
  <si>
    <t>Индекс производства - 21 Производство лекарственных средств и материалов, применяемых в медицинских целях</t>
  </si>
  <si>
    <t>прочие изделия</t>
  </si>
  <si>
    <t>Кислота азотная неконцентрированная (валовый выпуск)</t>
  </si>
  <si>
    <t>Аммиак жидкий технический (валовый выпуск)</t>
  </si>
  <si>
    <t>Нитрат кальция</t>
  </si>
  <si>
    <t>Кислота азотная неконцентрированная (товарный выпуск)</t>
  </si>
  <si>
    <t>Аммиак жидкий технический (товарный выпуск)</t>
  </si>
  <si>
    <t>Сульфонитрат</t>
  </si>
  <si>
    <t>Селитра известково-аммиачная</t>
  </si>
  <si>
    <t>Нитроаммофоска</t>
  </si>
  <si>
    <t>Азофоска</t>
  </si>
  <si>
    <t>Азотофосфат</t>
  </si>
  <si>
    <t>Селитра аммиачная</t>
  </si>
  <si>
    <t>Хлористый кальций</t>
  </si>
  <si>
    <t>Моющие, чистящие и полирующие средства</t>
  </si>
  <si>
    <t>Клей мездровый</t>
  </si>
  <si>
    <t>Полимеры этилена в первичных формах</t>
  </si>
  <si>
    <t>тыс.тонн</t>
  </si>
  <si>
    <t>Удобрения минеральные или химические в пересчете на 100% питательных веществ</t>
  </si>
  <si>
    <t>Индекс производства - 20 Производство химических веществ и химических продуктов</t>
  </si>
  <si>
    <t>Прочая полиграфия</t>
  </si>
  <si>
    <t xml:space="preserve">Продукция печатная </t>
  </si>
  <si>
    <t>Упаковка</t>
  </si>
  <si>
    <t>Книжная продукция</t>
  </si>
  <si>
    <t>Газеты, брошюры и журналы</t>
  </si>
  <si>
    <t xml:space="preserve">Полиграфическая продукция </t>
  </si>
  <si>
    <t>Индекс производства - 18 Деятельность полиграфическая и копирование носителей информации</t>
  </si>
  <si>
    <t>Бумажная и картонная тара</t>
  </si>
  <si>
    <t>Туалетная бумага</t>
  </si>
  <si>
    <t>тыс. кв. м</t>
  </si>
  <si>
    <t>Картон</t>
  </si>
  <si>
    <t>Бумага</t>
  </si>
  <si>
    <t xml:space="preserve">Индекс производства - 17 Производство бумаги и бумажных изделий </t>
  </si>
  <si>
    <t>тыс.куб.м</t>
  </si>
  <si>
    <t>древесина необработанная</t>
  </si>
  <si>
    <t>Древесная мука</t>
  </si>
  <si>
    <t>тыс. куб. м</t>
  </si>
  <si>
    <t>Пеллеты</t>
  </si>
  <si>
    <t>Щепа, опил, стружка (отходы от деревообработки)</t>
  </si>
  <si>
    <t>Дрова</t>
  </si>
  <si>
    <t>Брикеты топливные</t>
  </si>
  <si>
    <t>Погонажные изделия</t>
  </si>
  <si>
    <t xml:space="preserve"> Черни, топорища и прочие изделия</t>
  </si>
  <si>
    <t xml:space="preserve">Тара </t>
  </si>
  <si>
    <t>Заготовки из дерева</t>
  </si>
  <si>
    <t>Мебельная рейка</t>
  </si>
  <si>
    <t>Столярные изделия</t>
  </si>
  <si>
    <t>Рейка</t>
  </si>
  <si>
    <t>Поддоны деревянные</t>
  </si>
  <si>
    <t>Имитация бруса</t>
  </si>
  <si>
    <t>Хлысты</t>
  </si>
  <si>
    <t>ДВП</t>
  </si>
  <si>
    <t>Шпон для фанеры</t>
  </si>
  <si>
    <t>Фанера</t>
  </si>
  <si>
    <t>Фанерный кряж</t>
  </si>
  <si>
    <t>Вагонка</t>
  </si>
  <si>
    <t>Доска обрезная</t>
  </si>
  <si>
    <t>Доска строганная</t>
  </si>
  <si>
    <t>Клееный брус</t>
  </si>
  <si>
    <t>Бревно оцилиндрованное</t>
  </si>
  <si>
    <t>Брус профилированный</t>
  </si>
  <si>
    <t>Пиломатериалы</t>
  </si>
  <si>
    <t>Индекс производства - 16 Обработка древесины и производство изделий из дерева и пробки, кроме мебели, производство изделий из соломки и материалов для плетения</t>
  </si>
  <si>
    <t>тыс.пар</t>
  </si>
  <si>
    <t>Обувь ортопедическая и стельки</t>
  </si>
  <si>
    <t>Обувь рабочая</t>
  </si>
  <si>
    <t>Обувь детская</t>
  </si>
  <si>
    <t>Обувь взрослая</t>
  </si>
  <si>
    <t>кв. дм.</t>
  </si>
  <si>
    <t>Натуральные кожи</t>
  </si>
  <si>
    <t>Дубление и выделка кожи, выделка и крашение меха</t>
  </si>
  <si>
    <t>Индекс производства - 15 Производство кожи и изделий из кожи</t>
  </si>
  <si>
    <t>тыс.шт.</t>
  </si>
  <si>
    <t>Кожаные изделия</t>
  </si>
  <si>
    <t>Меховые изделия</t>
  </si>
  <si>
    <t>Изделия зимнего ассортимента</t>
  </si>
  <si>
    <t>Носочные изделия</t>
  </si>
  <si>
    <t>Головные уборы</t>
  </si>
  <si>
    <t>Нательное белье</t>
  </si>
  <si>
    <t>Спецодежда</t>
  </si>
  <si>
    <t xml:space="preserve">Перчатки </t>
  </si>
  <si>
    <t xml:space="preserve">Трикотажные изделия </t>
  </si>
  <si>
    <t>Верхняя одежда</t>
  </si>
  <si>
    <t>Одежда</t>
  </si>
  <si>
    <t>Индекс производства - 14 Производство одежды</t>
  </si>
  <si>
    <t>Ткани хлопчатобумажные готовые</t>
  </si>
  <si>
    <t>Готовые текстильные изделия, кроме одежды</t>
  </si>
  <si>
    <t>Индекс производства - 13 Производство текстильных изделий</t>
  </si>
  <si>
    <t>см.выше</t>
  </si>
  <si>
    <t>тыс. дкл</t>
  </si>
  <si>
    <t>Безалкогольные напитки</t>
  </si>
  <si>
    <t>Квас</t>
  </si>
  <si>
    <t>Пиво, кроме отходов пивоварения (включая напитки, изготовляемые на основе пива (пиваные напитки))</t>
  </si>
  <si>
    <t>Напитки слабоалкогольные с содержанием этилового спирта не более 9%</t>
  </si>
  <si>
    <t>Сидр, медовуха</t>
  </si>
  <si>
    <t>Вина плодовые столовые, кроме сидра</t>
  </si>
  <si>
    <t>Вина столовые</t>
  </si>
  <si>
    <t xml:space="preserve">Коньяк </t>
  </si>
  <si>
    <t>Водка</t>
  </si>
  <si>
    <t>Спирт этиловый ректификованный из пищевого сырья</t>
  </si>
  <si>
    <t>Значения показателя заполнятся атоматически после утверждения и подписания формы "03.01 - Промышленность пищевая и напитки_2022"</t>
  </si>
  <si>
    <t>Индекс производства - 11 Производство напитков</t>
  </si>
  <si>
    <t>Отруби</t>
  </si>
  <si>
    <t>Комбикорм</t>
  </si>
  <si>
    <t>Плодоовощная продукция, включая картофель</t>
  </si>
  <si>
    <t>Макаронные и крупяные изделия</t>
  </si>
  <si>
    <t>Хлеб и хлебобулочные изделия</t>
  </si>
  <si>
    <t>Мука</t>
  </si>
  <si>
    <t>Майонез, соус, специи, концентраты</t>
  </si>
  <si>
    <t>Кондитерские изделия</t>
  </si>
  <si>
    <t>Консервы овощные и фруктово-ягодные</t>
  </si>
  <si>
    <t>Сыры</t>
  </si>
  <si>
    <t>Масло сливочное и пасты масляные</t>
  </si>
  <si>
    <t>Мороженое</t>
  </si>
  <si>
    <t>Творог</t>
  </si>
  <si>
    <t>Сметана</t>
  </si>
  <si>
    <t>Кисломолочная продукция</t>
  </si>
  <si>
    <t>Сухое молоко</t>
  </si>
  <si>
    <t>Молоко</t>
  </si>
  <si>
    <t>Маргарин и маргариновая продукция</t>
  </si>
  <si>
    <t>Масло подсолнечное нерафинированное и его фракции</t>
  </si>
  <si>
    <t>Консервы рыбные</t>
  </si>
  <si>
    <t>Рыба и продукты рыбные переработанные</t>
  </si>
  <si>
    <t>Консервы мясные</t>
  </si>
  <si>
    <t>Колбасные изделия и продукты из мяса и птицы</t>
  </si>
  <si>
    <t>Мясные полуфабрикаты</t>
  </si>
  <si>
    <t>Мясо и субпродукты птицы</t>
  </si>
  <si>
    <t>Мясо и субпродукты животных</t>
  </si>
  <si>
    <t>Индекс производства - 10 Производство пищевых продуктов</t>
  </si>
  <si>
    <t>Объем отгруженных товаров собственного производства, выполненных работ и услуг собственными силами - 33 Ремонт и монтаж машин и оборудования</t>
  </si>
  <si>
    <t>Объем отгруженных товаров собственного производства, выполненных работ и услуг собственными силами - 32 Производство прочих готовых изделий</t>
  </si>
  <si>
    <t>Объем отгруженных товаров собственного производства, выполненных работ и услуг собственными силами - 31 Производство мебели</t>
  </si>
  <si>
    <t>Объем отгруженных товаров собственного производства, выполненных работ и услуг собственными силами - 30 Производство прочих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</si>
  <si>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- 29 Производство автотранспортных средств, прицепов и полуприцепов</t>
  </si>
  <si>
    <t>Объем отгруженных товаров собственного производства, выполненных работ и услуг собственными силами - 28 Производство машин и оборудования, не включенных в другие группировки</t>
  </si>
  <si>
    <t>Объем отгруженных товаров собственного производства, выполненных работ и услуг собственными силами - 27 Производство электрического оборудования</t>
  </si>
  <si>
    <t>Объем отгруженных товаров собственного производства, выполненных работ и услуг собственными силами - 26 Производство компьютеров, электронных и  оптических изделий</t>
  </si>
  <si>
    <t>Объем отгруженных товаров собственного производства, выполненных работ и услуг собственными силами - 25 Производство готовых металлических изделий, кроме машин и оборудования</t>
  </si>
  <si>
    <t xml:space="preserve">Объем отгруженных товаров собственного производства, выполненных работ и услуг собственными силами - 24 Производство металлургическое </t>
  </si>
  <si>
    <t>Объем отгруженных товаров собственного производства, выполненных работ и услуг собственными силами - 23 Производство прочей неметаллической минеральной продукции</t>
  </si>
  <si>
    <t>Объем отгруженных товаров собственного производства, выполненных работ и услуг собственными силами - 22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</si>
  <si>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- 21 Производство лекарственных средств и материалов, применяемых в медицинских целях</t>
  </si>
  <si>
    <t>Объем отгруженных товаров собственного производства, выполненных работ и услуг собственными силами - 20 Производство химических веществ и химических продуктов</t>
  </si>
  <si>
    <t>Объем отгруженных товаров собственного производства, выполненных работ и услуг собственными силами - 18 Деятельность полиграфическая и копирование носителей информации</t>
  </si>
  <si>
    <t xml:space="preserve">Объем отгруженных товаров собственного производства, выполненных работ и услуг собственными силами - 17 Производство бумаги и бумажных изделий </t>
  </si>
  <si>
    <t>Объем отгруженных товаров собственного производства, выполненных работ и услуг собственными силами - 16 Обработка древесины и производство изделий из дерева и пробки, кроме мебели, производство изделий из соломки и материалов для плетения</t>
  </si>
  <si>
    <t>Объем отгруженных товаров собственного производства, выполненных работ и услуг собственными силами - 15 Производство кожи и изделий из кожи</t>
  </si>
  <si>
    <t>Объем отгруженных товаров собственного производства, выполненных работ и услуг собственными силами - 14 Производство одежды</t>
  </si>
  <si>
    <t>Объем отгруженных товаров собственного производства, выполненных работ и услуг собственными силами - 13 Производство текстильных изделий</t>
  </si>
  <si>
    <t>Объем отгруженных товаров собственного производства, выполненных работ и услуг собственными силами - 11 Производство напитков</t>
  </si>
  <si>
    <t>Объем отгруженных товаров собственного производства, выполненных работ и услуг собственными силами - 10 Производство пищевых продуктов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</si>
</sst>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0.0;\-###0.0"/>
    <numFmt numFmtId="165" formatCode="#,##0.000;\-#,##0.000"/>
    <numFmt numFmtId="166" formatCode="#,##0.##;\(#,##0.##\)"/>
    <numFmt numFmtId="167" formatCode="#,##0.0;\-#,##0.0"/>
    <numFmt numFmtId="168" formatCode="#,##0.0"/>
  </numFmts>
  <fonts count="48" x14ac:knownFonts="1">
    <font>
      <sz val="11"/>
      <color theme="1"/>
      <name val="Calibri"/>
      <family val="2"/>
      <charset val="204"/>
      <scheme val="minor"/>
    </font>
    <font>
      <sz val="8.25"/>
      <name val="Tahoma"/>
      <charset val="1"/>
    </font>
    <font>
      <sz val="8"/>
      <name val="Arial"/>
      <charset val="204"/>
    </font>
    <font>
      <sz val="7"/>
      <name val="Arial"/>
      <charset val="204"/>
    </font>
    <font>
      <b/>
      <sz val="7"/>
      <name val="Arial"/>
      <family val="2"/>
      <charset val="204"/>
    </font>
    <font>
      <b/>
      <sz val="8"/>
      <name val="Arial"/>
      <family val="2"/>
      <charset val="204"/>
    </font>
    <font>
      <i/>
      <sz val="8"/>
      <name val="Arial"/>
      <family val="2"/>
      <charset val="204"/>
    </font>
    <font>
      <sz val="10"/>
      <name val="Arial"/>
      <family val="2"/>
      <charset val="204"/>
    </font>
    <font>
      <sz val="7"/>
      <name val="Arial"/>
      <family val="2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.25"/>
      <name val="Tahoma"/>
      <charset val="204"/>
    </font>
    <font>
      <i/>
      <sz val="8"/>
      <name val="Arial"/>
      <charset val="204"/>
    </font>
    <font>
      <b/>
      <sz val="8"/>
      <name val="Arial"/>
      <charset val="204"/>
    </font>
    <font>
      <b/>
      <sz val="7"/>
      <name val="Arial"/>
      <charset val="204"/>
    </font>
    <font>
      <b/>
      <i/>
      <sz val="8"/>
      <name val="Arial"/>
      <charset val="204"/>
    </font>
    <font>
      <i/>
      <sz val="7"/>
      <name val="Arial"/>
      <charset val="204"/>
    </font>
    <font>
      <sz val="10"/>
      <name val="Arial"/>
      <charset val="204"/>
    </font>
    <font>
      <sz val="9"/>
      <name val="Arial"/>
      <charset val="204"/>
    </font>
    <font>
      <i/>
      <sz val="10"/>
      <name val="Arial"/>
      <charset val="204"/>
    </font>
    <font>
      <b/>
      <i/>
      <sz val="10"/>
      <name val="Arial"/>
      <charset val="204"/>
    </font>
    <font>
      <b/>
      <i/>
      <sz val="7"/>
      <name val="Arial"/>
      <charset val="204"/>
    </font>
    <font>
      <b/>
      <sz val="10"/>
      <name val="Arial"/>
      <charset val="204"/>
    </font>
    <font>
      <sz val="8.25"/>
      <name val="Microsoft Sans Serif"/>
      <charset val="204"/>
    </font>
    <font>
      <b/>
      <sz val="8"/>
      <color indexed="25"/>
      <name val="Arial"/>
      <charset val="204"/>
    </font>
    <font>
      <b/>
      <sz val="7"/>
      <color indexed="25"/>
      <name val="Arial"/>
      <charset val="204"/>
    </font>
    <font>
      <i/>
      <u/>
      <sz val="7"/>
      <name val="Arial"/>
      <charset val="204"/>
    </font>
    <font>
      <sz val="8"/>
      <color indexed="8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32"/>
      <name val="Arial"/>
      <charset val="204"/>
    </font>
    <font>
      <sz val="10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b/>
      <sz val="7"/>
      <color rgb="FFFF0000"/>
      <name val="Arial"/>
      <family val="2"/>
      <charset val="204"/>
    </font>
    <font>
      <b/>
      <sz val="8"/>
      <name val="Arial Cyr"/>
      <charset val="204"/>
    </font>
    <font>
      <b/>
      <i/>
      <sz val="7"/>
      <name val="Arial Cyr"/>
      <charset val="204"/>
    </font>
    <font>
      <sz val="7"/>
      <color rgb="FF202122"/>
      <name val="Arial"/>
      <family val="2"/>
      <charset val="204"/>
    </font>
    <font>
      <i/>
      <sz val="10"/>
      <name val="Arial Cyr"/>
      <charset val="204"/>
    </font>
    <font>
      <i/>
      <sz val="8"/>
      <name val="Arial Cyr"/>
      <charset val="204"/>
    </font>
    <font>
      <i/>
      <sz val="7"/>
      <name val="Arial Cyr"/>
      <charset val="204"/>
    </font>
    <font>
      <b/>
      <i/>
      <sz val="10"/>
      <name val="Arial Cyr"/>
      <charset val="204"/>
    </font>
    <font>
      <b/>
      <i/>
      <sz val="8"/>
      <name val="Arial Cyr"/>
      <charset val="204"/>
    </font>
    <font>
      <b/>
      <sz val="7"/>
      <name val="Arial Cyr"/>
      <charset val="204"/>
    </font>
    <font>
      <sz val="8.25"/>
      <name val="Tahoma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13"/>
      </patternFill>
    </fill>
    <fill>
      <patternFill patternType="solid">
        <fgColor indexed="44"/>
      </patternFill>
    </fill>
    <fill>
      <patternFill patternType="solid">
        <fgColor indexed="35"/>
      </patternFill>
    </fill>
    <fill>
      <patternFill patternType="solid">
        <fgColor indexed="3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98">
    <border>
      <left/>
      <right/>
      <top/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protection locked="0"/>
    </xf>
    <xf numFmtId="0" fontId="32" fillId="0" borderId="0"/>
  </cellStyleXfs>
  <cellXfs count="807">
    <xf numFmtId="0" fontId="0" fillId="0" borderId="0" xfId="0"/>
    <xf numFmtId="0" fontId="1" fillId="0" borderId="0" xfId="1" applyFont="1" applyAlignment="1">
      <alignment vertical="top"/>
      <protection locked="0"/>
    </xf>
    <xf numFmtId="0" fontId="2" fillId="0" borderId="0" xfId="1" applyFont="1" applyProtection="1"/>
    <xf numFmtId="0" fontId="3" fillId="0" borderId="0" xfId="1" applyFont="1" applyProtection="1"/>
    <xf numFmtId="0" fontId="2" fillId="0" borderId="0" xfId="1" applyFont="1" applyAlignment="1" applyProtection="1">
      <alignment horizontal="left" vertical="center"/>
    </xf>
    <xf numFmtId="2" fontId="2" fillId="2" borderId="1" xfId="1" applyNumberFormat="1" applyFont="1" applyFill="1" applyBorder="1" applyAlignment="1">
      <alignment horizontal="center" vertical="center"/>
      <protection locked="0"/>
    </xf>
    <xf numFmtId="4" fontId="2" fillId="3" borderId="2" xfId="1" applyNumberFormat="1" applyFont="1" applyFill="1" applyBorder="1" applyAlignment="1">
      <alignment horizontal="center" vertical="top"/>
      <protection locked="0"/>
    </xf>
    <xf numFmtId="4" fontId="2" fillId="3" borderId="2" xfId="1" applyNumberFormat="1" applyFont="1" applyFill="1" applyBorder="1" applyAlignment="1" applyProtection="1">
      <alignment horizontal="center" vertical="top"/>
    </xf>
    <xf numFmtId="0" fontId="3" fillId="0" borderId="2" xfId="1" applyFont="1" applyBorder="1" applyAlignment="1" applyProtection="1">
      <alignment horizontal="center" vertical="center" wrapText="1"/>
    </xf>
    <xf numFmtId="0" fontId="3" fillId="0" borderId="3" xfId="1" applyFont="1" applyBorder="1" applyAlignment="1" applyProtection="1">
      <alignment horizontal="left" vertical="center" wrapText="1"/>
    </xf>
    <xf numFmtId="2" fontId="2" fillId="2" borderId="4" xfId="1" applyNumberFormat="1" applyFont="1" applyFill="1" applyBorder="1" applyAlignment="1">
      <alignment horizontal="center" vertical="center"/>
      <protection locked="0"/>
    </xf>
    <xf numFmtId="2" fontId="2" fillId="3" borderId="5" xfId="1" applyNumberFormat="1" applyFont="1" applyFill="1" applyBorder="1" applyAlignment="1">
      <alignment horizontal="center" vertical="top"/>
      <protection locked="0"/>
    </xf>
    <xf numFmtId="0" fontId="3" fillId="0" borderId="5" xfId="1" applyFont="1" applyBorder="1" applyAlignment="1" applyProtection="1">
      <alignment horizontal="center" vertical="center" wrapText="1"/>
    </xf>
    <xf numFmtId="0" fontId="3" fillId="0" borderId="6" xfId="1" applyFont="1" applyBorder="1" applyAlignment="1" applyProtection="1">
      <alignment horizontal="left" vertical="center" wrapText="1"/>
    </xf>
    <xf numFmtId="2" fontId="2" fillId="0" borderId="5" xfId="1" applyNumberFormat="1" applyFont="1" applyBorder="1" applyAlignment="1" applyProtection="1">
      <alignment horizontal="center" vertical="top"/>
    </xf>
    <xf numFmtId="4" fontId="2" fillId="3" borderId="5" xfId="1" applyNumberFormat="1" applyFont="1" applyFill="1" applyBorder="1" applyAlignment="1">
      <alignment horizontal="center" vertical="top"/>
      <protection locked="0"/>
    </xf>
    <xf numFmtId="4" fontId="2" fillId="3" borderId="5" xfId="1" applyNumberFormat="1" applyFont="1" applyFill="1" applyBorder="1" applyAlignment="1" applyProtection="1">
      <alignment horizontal="center" vertical="top"/>
    </xf>
    <xf numFmtId="4" fontId="2" fillId="2" borderId="5" xfId="1" applyNumberFormat="1" applyFont="1" applyFill="1" applyBorder="1" applyAlignment="1">
      <alignment horizontal="center" vertical="top"/>
      <protection locked="0"/>
    </xf>
    <xf numFmtId="2" fontId="2" fillId="4" borderId="5" xfId="1" applyNumberFormat="1" applyFont="1" applyFill="1" applyBorder="1" applyAlignment="1" applyProtection="1">
      <alignment horizontal="center" vertical="top"/>
    </xf>
    <xf numFmtId="0" fontId="3" fillId="4" borderId="5" xfId="1" applyFont="1" applyFill="1" applyBorder="1" applyAlignment="1" applyProtection="1">
      <alignment horizontal="center" vertical="center" wrapText="1"/>
    </xf>
    <xf numFmtId="2" fontId="5" fillId="4" borderId="5" xfId="1" applyNumberFormat="1" applyFont="1" applyFill="1" applyBorder="1" applyAlignment="1" applyProtection="1">
      <alignment horizontal="center" vertical="top"/>
    </xf>
    <xf numFmtId="2" fontId="5" fillId="5" borderId="5" xfId="1" applyNumberFormat="1" applyFont="1" applyFill="1" applyBorder="1" applyAlignment="1">
      <alignment horizontal="center" vertical="top"/>
      <protection locked="0"/>
    </xf>
    <xf numFmtId="2" fontId="6" fillId="2" borderId="9" xfId="1" applyNumberFormat="1" applyFont="1" applyFill="1" applyBorder="1" applyAlignment="1">
      <alignment horizontal="center" vertical="center"/>
      <protection locked="0"/>
    </xf>
    <xf numFmtId="0" fontId="2" fillId="0" borderId="2" xfId="1" applyFont="1" applyBorder="1" applyAlignment="1" applyProtection="1">
      <alignment vertical="center" wrapText="1"/>
    </xf>
    <xf numFmtId="0" fontId="2" fillId="0" borderId="2" xfId="1" applyFont="1" applyBorder="1" applyAlignment="1" applyProtection="1">
      <alignment vertical="center"/>
    </xf>
    <xf numFmtId="0" fontId="2" fillId="0" borderId="24" xfId="1" applyFont="1" applyBorder="1" applyAlignment="1" applyProtection="1">
      <alignment horizontal="center" vertical="center" wrapText="1"/>
    </xf>
    <xf numFmtId="0" fontId="8" fillId="0" borderId="0" xfId="1" applyFont="1" applyAlignment="1" applyProtection="1">
      <alignment vertical="top"/>
    </xf>
    <xf numFmtId="0" fontId="2" fillId="0" borderId="0" xfId="1" applyFont="1" applyAlignment="1" applyProtection="1">
      <alignment horizontal="left" vertical="top"/>
    </xf>
    <xf numFmtId="4" fontId="2" fillId="0" borderId="0" xfId="1" applyNumberFormat="1" applyFont="1" applyAlignment="1" applyProtection="1">
      <alignment horizontal="right" vertical="center"/>
    </xf>
    <xf numFmtId="0" fontId="2" fillId="0" borderId="1" xfId="1" applyFont="1" applyBorder="1" applyProtection="1"/>
    <xf numFmtId="0" fontId="9" fillId="0" borderId="2" xfId="1" applyFont="1" applyBorder="1" applyAlignment="1" applyProtection="1">
      <alignment horizontal="center" vertical="top"/>
    </xf>
    <xf numFmtId="0" fontId="10" fillId="0" borderId="3" xfId="1" applyFont="1" applyBorder="1" applyAlignment="1" applyProtection="1">
      <alignment horizontal="left" vertical="top"/>
    </xf>
    <xf numFmtId="0" fontId="2" fillId="0" borderId="4" xfId="1" applyFont="1" applyBorder="1" applyProtection="1"/>
    <xf numFmtId="4" fontId="2" fillId="3" borderId="5" xfId="1" applyNumberFormat="1" applyFont="1" applyFill="1" applyBorder="1" applyAlignment="1" applyProtection="1">
      <alignment horizontal="center" vertical="top"/>
      <protection locked="0"/>
    </xf>
    <xf numFmtId="0" fontId="9" fillId="0" borderId="5" xfId="1" applyFont="1" applyBorder="1" applyAlignment="1" applyProtection="1">
      <alignment horizontal="center" vertical="top"/>
    </xf>
    <xf numFmtId="0" fontId="10" fillId="0" borderId="6" xfId="1" applyFont="1" applyBorder="1" applyAlignment="1" applyProtection="1">
      <alignment horizontal="left" vertical="top"/>
    </xf>
    <xf numFmtId="4" fontId="2" fillId="0" borderId="5" xfId="1" applyNumberFormat="1" applyFont="1" applyBorder="1" applyAlignment="1" applyProtection="1">
      <alignment horizontal="center" vertical="top"/>
    </xf>
    <xf numFmtId="0" fontId="8" fillId="0" borderId="5" xfId="1" applyFont="1" applyBorder="1" applyAlignment="1" applyProtection="1">
      <alignment horizontal="center" vertical="top"/>
    </xf>
    <xf numFmtId="0" fontId="11" fillId="0" borderId="6" xfId="1" applyFont="1" applyBorder="1" applyAlignment="1" applyProtection="1">
      <alignment horizontal="left" vertical="top" wrapText="1"/>
    </xf>
    <xf numFmtId="2" fontId="6" fillId="2" borderId="4" xfId="1" applyNumberFormat="1" applyFont="1" applyFill="1" applyBorder="1" applyAlignment="1">
      <alignment horizontal="center" vertical="center"/>
      <protection locked="0"/>
    </xf>
    <xf numFmtId="0" fontId="8" fillId="0" borderId="5" xfId="1" applyFont="1" applyBorder="1" applyAlignment="1" applyProtection="1">
      <alignment horizontal="center" vertical="top" wrapText="1"/>
    </xf>
    <xf numFmtId="4" fontId="5" fillId="3" borderId="5" xfId="1" applyNumberFormat="1" applyFont="1" applyFill="1" applyBorder="1" applyAlignment="1">
      <alignment horizontal="center" vertical="top"/>
      <protection locked="0"/>
    </xf>
    <xf numFmtId="4" fontId="5" fillId="3" borderId="5" xfId="1" applyNumberFormat="1" applyFont="1" applyFill="1" applyBorder="1" applyAlignment="1" applyProtection="1">
      <alignment horizontal="center" vertical="top"/>
    </xf>
    <xf numFmtId="0" fontId="8" fillId="0" borderId="6" xfId="1" applyFont="1" applyBorder="1" applyAlignment="1" applyProtection="1">
      <alignment horizontal="left" vertical="top" wrapText="1"/>
    </xf>
    <xf numFmtId="4" fontId="5" fillId="3" borderId="5" xfId="1" applyNumberFormat="1" applyFont="1" applyFill="1" applyBorder="1" applyAlignment="1" applyProtection="1">
      <alignment horizontal="center" vertical="top"/>
      <protection locked="0"/>
    </xf>
    <xf numFmtId="0" fontId="4" fillId="0" borderId="6" xfId="1" applyFont="1" applyBorder="1" applyAlignment="1" applyProtection="1">
      <alignment horizontal="left" vertical="top" wrapText="1"/>
    </xf>
    <xf numFmtId="0" fontId="5" fillId="0" borderId="0" xfId="1" applyFont="1" applyProtection="1"/>
    <xf numFmtId="0" fontId="12" fillId="0" borderId="0" xfId="1" applyFont="1" applyAlignment="1">
      <alignment vertical="top"/>
      <protection locked="0"/>
    </xf>
    <xf numFmtId="0" fontId="2" fillId="0" borderId="0" xfId="1" applyFont="1" applyAlignment="1" applyProtection="1">
      <alignment wrapText="1"/>
    </xf>
    <xf numFmtId="0" fontId="3" fillId="0" borderId="0" xfId="1" applyFont="1" applyAlignment="1" applyProtection="1">
      <alignment wrapText="1"/>
    </xf>
    <xf numFmtId="0" fontId="2" fillId="0" borderId="0" xfId="1" applyFont="1" applyAlignment="1" applyProtection="1">
      <alignment horizontal="left" vertical="center" wrapText="1"/>
    </xf>
    <xf numFmtId="0" fontId="2" fillId="0" borderId="5" xfId="1" applyFont="1" applyBorder="1" applyAlignment="1" applyProtection="1">
      <alignment wrapText="1"/>
    </xf>
    <xf numFmtId="2" fontId="13" fillId="3" borderId="2" xfId="1" applyNumberFormat="1" applyFont="1" applyFill="1" applyBorder="1" applyAlignment="1">
      <alignment horizontal="center" vertical="top"/>
      <protection locked="0"/>
    </xf>
    <xf numFmtId="0" fontId="3" fillId="3" borderId="5" xfId="1" applyFont="1" applyFill="1" applyBorder="1" applyAlignment="1">
      <alignment horizontal="center" wrapText="1"/>
      <protection locked="0"/>
    </xf>
    <xf numFmtId="0" fontId="3" fillId="3" borderId="6" xfId="1" applyFont="1" applyFill="1" applyBorder="1" applyAlignment="1">
      <alignment horizontal="left" wrapText="1"/>
      <protection locked="0"/>
    </xf>
    <xf numFmtId="2" fontId="13" fillId="3" borderId="2" xfId="1" applyNumberFormat="1" applyFont="1" applyFill="1" applyBorder="1" applyAlignment="1" applyProtection="1">
      <alignment horizontal="center" vertical="top"/>
      <protection locked="0"/>
    </xf>
    <xf numFmtId="0" fontId="3" fillId="0" borderId="5" xfId="1" applyFont="1" applyBorder="1" applyAlignment="1" applyProtection="1">
      <alignment wrapText="1"/>
    </xf>
    <xf numFmtId="0" fontId="3" fillId="0" borderId="5" xfId="1" applyFont="1" applyBorder="1" applyAlignment="1" applyProtection="1">
      <alignment horizontal="left" vertical="center" wrapText="1"/>
    </xf>
    <xf numFmtId="2" fontId="2" fillId="0" borderId="5" xfId="1" applyNumberFormat="1" applyFont="1" applyBorder="1" applyProtection="1"/>
    <xf numFmtId="0" fontId="14" fillId="4" borderId="5" xfId="1" applyFont="1" applyFill="1" applyBorder="1" applyAlignment="1" applyProtection="1">
      <alignment wrapText="1"/>
    </xf>
    <xf numFmtId="2" fontId="14" fillId="4" borderId="5" xfId="1" applyNumberFormat="1" applyFont="1" applyFill="1" applyBorder="1" applyAlignment="1">
      <alignment horizontal="center" vertical="top"/>
      <protection locked="0"/>
    </xf>
    <xf numFmtId="0" fontId="15" fillId="4" borderId="5" xfId="1" applyFont="1" applyFill="1" applyBorder="1" applyAlignment="1" applyProtection="1">
      <alignment wrapText="1"/>
    </xf>
    <xf numFmtId="0" fontId="15" fillId="4" borderId="5" xfId="1" applyFont="1" applyFill="1" applyBorder="1" applyAlignment="1" applyProtection="1">
      <alignment horizontal="left" vertical="center" wrapText="1"/>
    </xf>
    <xf numFmtId="2" fontId="16" fillId="0" borderId="27" xfId="1" applyNumberFormat="1" applyFont="1" applyBorder="1" applyAlignment="1" applyProtection="1">
      <alignment horizontal="center" vertical="top"/>
    </xf>
    <xf numFmtId="2" fontId="16" fillId="0" borderId="3" xfId="1" applyNumberFormat="1" applyFont="1" applyBorder="1" applyAlignment="1" applyProtection="1">
      <alignment horizontal="center" vertical="top"/>
    </xf>
    <xf numFmtId="2" fontId="16" fillId="0" borderId="28" xfId="1" applyNumberFormat="1" applyFont="1" applyBorder="1" applyAlignment="1" applyProtection="1">
      <alignment horizontal="center" vertical="top"/>
    </xf>
    <xf numFmtId="2" fontId="16" fillId="0" borderId="1" xfId="1" applyNumberFormat="1" applyFont="1" applyBorder="1" applyAlignment="1" applyProtection="1">
      <alignment horizontal="center" vertical="top"/>
    </xf>
    <xf numFmtId="2" fontId="16" fillId="0" borderId="2" xfId="1" applyNumberFormat="1" applyFont="1" applyBorder="1" applyAlignment="1" applyProtection="1">
      <alignment horizontal="center" vertical="top"/>
    </xf>
    <xf numFmtId="2" fontId="14" fillId="3" borderId="5" xfId="1" applyNumberFormat="1" applyFont="1" applyFill="1" applyBorder="1" applyAlignment="1">
      <alignment horizontal="center" vertical="top"/>
      <protection locked="0"/>
    </xf>
    <xf numFmtId="0" fontId="15" fillId="0" borderId="5" xfId="1" applyFont="1" applyBorder="1" applyAlignment="1" applyProtection="1">
      <alignment horizontal="center" vertical="center" wrapText="1"/>
    </xf>
    <xf numFmtId="0" fontId="15" fillId="0" borderId="5" xfId="1" applyFont="1" applyBorder="1" applyAlignment="1" applyProtection="1">
      <alignment horizontal="left" vertical="center" wrapText="1"/>
    </xf>
    <xf numFmtId="2" fontId="14" fillId="3" borderId="5" xfId="1" applyNumberFormat="1" applyFont="1" applyFill="1" applyBorder="1" applyAlignment="1" applyProtection="1">
      <alignment horizontal="center" vertical="top"/>
      <protection locked="0"/>
    </xf>
    <xf numFmtId="2" fontId="16" fillId="0" borderId="18" xfId="1" applyNumberFormat="1" applyFont="1" applyBorder="1" applyAlignment="1" applyProtection="1">
      <alignment horizontal="center" vertical="top"/>
    </xf>
    <xf numFmtId="2" fontId="16" fillId="0" borderId="6" xfId="1" applyNumberFormat="1" applyFont="1" applyBorder="1" applyAlignment="1" applyProtection="1">
      <alignment horizontal="center" vertical="top"/>
    </xf>
    <xf numFmtId="2" fontId="16" fillId="0" borderId="17" xfId="1" applyNumberFormat="1" applyFont="1" applyBorder="1" applyAlignment="1" applyProtection="1">
      <alignment horizontal="center" vertical="top"/>
    </xf>
    <xf numFmtId="2" fontId="16" fillId="0" borderId="4" xfId="1" applyNumberFormat="1" applyFont="1" applyBorder="1" applyAlignment="1" applyProtection="1">
      <alignment horizontal="center" vertical="top"/>
    </xf>
    <xf numFmtId="2" fontId="16" fillId="0" borderId="5" xfId="1" applyNumberFormat="1" applyFont="1" applyBorder="1" applyAlignment="1" applyProtection="1">
      <alignment horizontal="center" vertical="top"/>
    </xf>
    <xf numFmtId="0" fontId="17" fillId="6" borderId="5" xfId="1" applyFont="1" applyFill="1" applyBorder="1" applyAlignment="1" applyProtection="1">
      <alignment vertical="center" wrapText="1"/>
    </xf>
    <xf numFmtId="2" fontId="2" fillId="6" borderId="5" xfId="1" applyNumberFormat="1" applyFont="1" applyFill="1" applyBorder="1" applyAlignment="1" applyProtection="1">
      <alignment horizontal="center" vertical="top"/>
    </xf>
    <xf numFmtId="0" fontId="17" fillId="6" borderId="5" xfId="1" applyFont="1" applyFill="1" applyBorder="1" applyAlignment="1" applyProtection="1">
      <alignment horizontal="center" vertical="center" wrapText="1"/>
    </xf>
    <xf numFmtId="0" fontId="17" fillId="6" borderId="5" xfId="1" applyFont="1" applyFill="1" applyBorder="1" applyAlignment="1" applyProtection="1">
      <alignment horizontal="left" vertical="center" wrapText="1"/>
    </xf>
    <xf numFmtId="2" fontId="14" fillId="3" borderId="29" xfId="1" applyNumberFormat="1" applyFont="1" applyFill="1" applyBorder="1" applyAlignment="1">
      <alignment horizontal="center" vertical="top"/>
      <protection locked="0"/>
    </xf>
    <xf numFmtId="0" fontId="15" fillId="0" borderId="29" xfId="1" applyFont="1" applyBorder="1" applyAlignment="1" applyProtection="1">
      <alignment horizontal="center" vertical="center" wrapText="1"/>
    </xf>
    <xf numFmtId="0" fontId="15" fillId="0" borderId="29" xfId="1" applyFont="1" applyBorder="1" applyAlignment="1" applyProtection="1">
      <alignment horizontal="left" vertical="center" wrapText="1"/>
    </xf>
    <xf numFmtId="0" fontId="15" fillId="0" borderId="5" xfId="1" applyFont="1" applyBorder="1" applyAlignment="1" applyProtection="1">
      <alignment vertical="center" wrapText="1"/>
    </xf>
    <xf numFmtId="2" fontId="13" fillId="0" borderId="27" xfId="1" applyNumberFormat="1" applyFont="1" applyBorder="1" applyAlignment="1" applyProtection="1">
      <alignment horizontal="center" vertical="top"/>
    </xf>
    <xf numFmtId="2" fontId="13" fillId="0" borderId="3" xfId="1" applyNumberFormat="1" applyFont="1" applyBorder="1" applyAlignment="1" applyProtection="1">
      <alignment horizontal="center" vertical="top"/>
    </xf>
    <xf numFmtId="2" fontId="13" fillId="0" borderId="2" xfId="1" applyNumberFormat="1" applyFont="1" applyBorder="1" applyAlignment="1" applyProtection="1">
      <alignment horizontal="center" vertical="top"/>
    </xf>
    <xf numFmtId="0" fontId="17" fillId="0" borderId="5" xfId="1" applyFont="1" applyBorder="1" applyAlignment="1" applyProtection="1">
      <alignment wrapText="1"/>
    </xf>
    <xf numFmtId="0" fontId="17" fillId="0" borderId="5" xfId="1" applyFont="1" applyBorder="1" applyAlignment="1" applyProtection="1">
      <alignment horizontal="left" vertical="center" wrapText="1"/>
    </xf>
    <xf numFmtId="2" fontId="13" fillId="0" borderId="18" xfId="1" applyNumberFormat="1" applyFont="1" applyBorder="1" applyAlignment="1" applyProtection="1">
      <alignment horizontal="center" vertical="top"/>
    </xf>
    <xf numFmtId="2" fontId="13" fillId="0" borderId="6" xfId="1" applyNumberFormat="1" applyFont="1" applyBorder="1" applyAlignment="1" applyProtection="1">
      <alignment horizontal="center" vertical="top"/>
    </xf>
    <xf numFmtId="2" fontId="13" fillId="0" borderId="5" xfId="1" applyNumberFormat="1" applyFont="1" applyBorder="1" applyAlignment="1" applyProtection="1">
      <alignment horizontal="center" vertical="top"/>
    </xf>
    <xf numFmtId="2" fontId="2" fillId="2" borderId="5" xfId="1" applyNumberFormat="1" applyFont="1" applyFill="1" applyBorder="1" applyAlignment="1">
      <alignment horizontal="center" vertical="center"/>
      <protection locked="0"/>
    </xf>
    <xf numFmtId="164" fontId="2" fillId="0" borderId="5" xfId="1" applyNumberFormat="1" applyFont="1" applyBorder="1" applyAlignment="1" applyProtection="1">
      <alignment horizontal="center" vertical="top"/>
    </xf>
    <xf numFmtId="2" fontId="16" fillId="4" borderId="2" xfId="1" applyNumberFormat="1" applyFont="1" applyFill="1" applyBorder="1" applyAlignment="1" applyProtection="1">
      <alignment horizontal="center" vertical="top"/>
    </xf>
    <xf numFmtId="0" fontId="15" fillId="4" borderId="5" xfId="1" applyFont="1" applyFill="1" applyBorder="1" applyAlignment="1" applyProtection="1">
      <alignment horizontal="center" vertical="center" wrapText="1"/>
    </xf>
    <xf numFmtId="2" fontId="16" fillId="4" borderId="5" xfId="1" applyNumberFormat="1" applyFont="1" applyFill="1" applyBorder="1" applyAlignment="1" applyProtection="1">
      <alignment horizontal="center" vertical="top"/>
    </xf>
    <xf numFmtId="2" fontId="2" fillId="6" borderId="5" xfId="1" applyNumberFormat="1" applyFont="1" applyFill="1" applyBorder="1" applyAlignment="1">
      <alignment horizontal="center" vertical="top"/>
      <protection locked="0"/>
    </xf>
    <xf numFmtId="2" fontId="13" fillId="2" borderId="5" xfId="1" applyNumberFormat="1" applyFont="1" applyFill="1" applyBorder="1" applyAlignment="1">
      <alignment horizontal="center" vertical="center"/>
      <protection locked="0"/>
    </xf>
    <xf numFmtId="0" fontId="14" fillId="0" borderId="5" xfId="1" applyFont="1" applyBorder="1" applyAlignment="1" applyProtection="1">
      <alignment vertical="center"/>
    </xf>
    <xf numFmtId="0" fontId="14" fillId="0" borderId="5" xfId="1" applyFont="1" applyBorder="1" applyAlignment="1" applyProtection="1">
      <alignment horizontal="left" vertical="center"/>
    </xf>
    <xf numFmtId="0" fontId="2" fillId="0" borderId="19" xfId="1" applyFont="1" applyBorder="1" applyAlignment="1" applyProtection="1">
      <alignment vertical="center" wrapText="1"/>
    </xf>
    <xf numFmtId="0" fontId="2" fillId="0" borderId="19" xfId="1" applyFont="1" applyBorder="1" applyAlignment="1" applyProtection="1">
      <alignment vertical="center"/>
    </xf>
    <xf numFmtId="0" fontId="18" fillId="0" borderId="0" xfId="1" applyFont="1" applyProtection="1"/>
    <xf numFmtId="0" fontId="18" fillId="0" borderId="0" xfId="1" applyFont="1" applyAlignment="1" applyProtection="1">
      <alignment horizontal="left" vertical="center"/>
    </xf>
    <xf numFmtId="0" fontId="12" fillId="0" borderId="0" xfId="1" applyFont="1" applyProtection="1"/>
    <xf numFmtId="0" fontId="18" fillId="0" borderId="0" xfId="1" applyFont="1" applyAlignment="1" applyProtection="1">
      <alignment horizontal="left"/>
    </xf>
    <xf numFmtId="0" fontId="19" fillId="0" borderId="0" xfId="1" applyFont="1" applyProtection="1"/>
    <xf numFmtId="0" fontId="19" fillId="0" borderId="0" xfId="1" applyFont="1" applyAlignment="1" applyProtection="1">
      <alignment horizontal="left"/>
    </xf>
    <xf numFmtId="0" fontId="20" fillId="0" borderId="0" xfId="1" applyFont="1" applyAlignment="1" applyProtection="1">
      <alignment vertical="center" wrapText="1"/>
    </xf>
    <xf numFmtId="4" fontId="13" fillId="0" borderId="2" xfId="1" applyNumberFormat="1" applyFont="1" applyBorder="1" applyAlignment="1" applyProtection="1">
      <alignment vertical="center"/>
    </xf>
    <xf numFmtId="0" fontId="17" fillId="0" borderId="2" xfId="1" applyFont="1" applyBorder="1" applyAlignment="1" applyProtection="1">
      <alignment horizontal="center" vertical="center" wrapText="1"/>
    </xf>
    <xf numFmtId="0" fontId="17" fillId="0" borderId="3" xfId="1" applyFont="1" applyBorder="1" applyAlignment="1" applyProtection="1">
      <alignment horizontal="left" vertical="center" wrapText="1"/>
    </xf>
    <xf numFmtId="4" fontId="13" fillId="0" borderId="5" xfId="1" applyNumberFormat="1" applyFont="1" applyBorder="1" applyAlignment="1" applyProtection="1">
      <alignment vertical="center"/>
    </xf>
    <xf numFmtId="0" fontId="17" fillId="0" borderId="5" xfId="1" applyFont="1" applyBorder="1" applyAlignment="1" applyProtection="1">
      <alignment horizontal="center" vertical="center" wrapText="1"/>
    </xf>
    <xf numFmtId="0" fontId="17" fillId="0" borderId="6" xfId="1" applyFont="1" applyBorder="1" applyAlignment="1" applyProtection="1">
      <alignment horizontal="left" vertical="center" wrapText="1"/>
    </xf>
    <xf numFmtId="0" fontId="21" fillId="0" borderId="0" xfId="1" applyFont="1" applyAlignment="1" applyProtection="1">
      <alignment vertical="center" wrapText="1"/>
    </xf>
    <xf numFmtId="4" fontId="16" fillId="0" borderId="5" xfId="1" applyNumberFormat="1" applyFont="1" applyBorder="1" applyAlignment="1" applyProtection="1">
      <alignment vertical="center"/>
    </xf>
    <xf numFmtId="0" fontId="22" fillId="0" borderId="5" xfId="1" applyFont="1" applyBorder="1" applyAlignment="1" applyProtection="1">
      <alignment horizontal="center" vertical="center" wrapText="1"/>
    </xf>
    <xf numFmtId="0" fontId="22" fillId="0" borderId="6" xfId="1" applyFont="1" applyBorder="1" applyAlignment="1" applyProtection="1">
      <alignment horizontal="left" vertical="center" wrapText="1"/>
    </xf>
    <xf numFmtId="3" fontId="16" fillId="0" borderId="5" xfId="1" applyNumberFormat="1" applyFont="1" applyBorder="1" applyAlignment="1" applyProtection="1">
      <alignment vertical="center" wrapText="1"/>
    </xf>
    <xf numFmtId="4" fontId="13" fillId="0" borderId="5" xfId="1" applyNumberFormat="1" applyFont="1" applyBorder="1" applyAlignment="1" applyProtection="1">
      <alignment vertical="center" wrapText="1"/>
    </xf>
    <xf numFmtId="2" fontId="2" fillId="2" borderId="9" xfId="1" applyNumberFormat="1" applyFont="1" applyFill="1" applyBorder="1" applyAlignment="1">
      <alignment horizontal="center" vertical="center"/>
      <protection locked="0"/>
    </xf>
    <xf numFmtId="165" fontId="21" fillId="4" borderId="24" xfId="1" applyNumberFormat="1" applyFont="1" applyFill="1" applyBorder="1" applyAlignment="1" applyProtection="1">
      <alignment vertical="center" wrapText="1"/>
    </xf>
    <xf numFmtId="0" fontId="22" fillId="4" borderId="24" xfId="1" applyFont="1" applyFill="1" applyBorder="1" applyAlignment="1" applyProtection="1">
      <alignment horizontal="center" vertical="center" wrapText="1"/>
    </xf>
    <xf numFmtId="0" fontId="22" fillId="4" borderId="30" xfId="1" applyFont="1" applyFill="1" applyBorder="1" applyAlignment="1" applyProtection="1">
      <alignment horizontal="left" vertical="center" wrapText="1"/>
    </xf>
    <xf numFmtId="0" fontId="18" fillId="0" borderId="0" xfId="1" applyFont="1" applyAlignment="1" applyProtection="1">
      <alignment vertical="center" wrapText="1"/>
    </xf>
    <xf numFmtId="4" fontId="2" fillId="3" borderId="2" xfId="1" applyNumberFormat="1" applyFont="1" applyFill="1" applyBorder="1" applyAlignment="1">
      <alignment vertical="center"/>
      <protection locked="0"/>
    </xf>
    <xf numFmtId="4" fontId="2" fillId="3" borderId="2" xfId="1" applyNumberFormat="1" applyFont="1" applyFill="1" applyBorder="1" applyAlignment="1" applyProtection="1">
      <alignment vertical="center"/>
    </xf>
    <xf numFmtId="4" fontId="2" fillId="3" borderId="5" xfId="1" applyNumberFormat="1" applyFont="1" applyFill="1" applyBorder="1" applyAlignment="1">
      <alignment vertical="center"/>
      <protection locked="0"/>
    </xf>
    <xf numFmtId="4" fontId="2" fillId="3" borderId="5" xfId="1" applyNumberFormat="1" applyFont="1" applyFill="1" applyBorder="1" applyAlignment="1" applyProtection="1">
      <alignment vertical="center"/>
    </xf>
    <xf numFmtId="4" fontId="2" fillId="0" borderId="5" xfId="1" applyNumberFormat="1" applyFont="1" applyBorder="1" applyAlignment="1" applyProtection="1">
      <alignment vertical="center" wrapText="1"/>
    </xf>
    <xf numFmtId="0" fontId="15" fillId="0" borderId="6" xfId="1" applyFont="1" applyBorder="1" applyAlignment="1" applyProtection="1">
      <alignment horizontal="left" vertical="center" wrapText="1"/>
    </xf>
    <xf numFmtId="0" fontId="23" fillId="0" borderId="0" xfId="1" applyFont="1" applyAlignment="1" applyProtection="1">
      <alignment vertical="center" wrapText="1"/>
    </xf>
    <xf numFmtId="4" fontId="14" fillId="0" borderId="5" xfId="1" applyNumberFormat="1" applyFont="1" applyBorder="1" applyAlignment="1" applyProtection="1">
      <alignment vertical="center"/>
    </xf>
    <xf numFmtId="4" fontId="14" fillId="0" borderId="5" xfId="1" applyNumberFormat="1" applyFont="1" applyBorder="1" applyAlignment="1" applyProtection="1">
      <alignment vertical="center" wrapText="1"/>
    </xf>
    <xf numFmtId="3" fontId="2" fillId="4" borderId="24" xfId="1" applyNumberFormat="1" applyFont="1" applyFill="1" applyBorder="1" applyAlignment="1" applyProtection="1">
      <alignment vertical="center" wrapText="1"/>
    </xf>
    <xf numFmtId="0" fontId="3" fillId="4" borderId="24" xfId="1" applyFont="1" applyFill="1" applyBorder="1" applyAlignment="1" applyProtection="1">
      <alignment horizontal="center" vertical="center" wrapText="1"/>
    </xf>
    <xf numFmtId="0" fontId="15" fillId="4" borderId="30" xfId="1" applyFont="1" applyFill="1" applyBorder="1" applyAlignment="1" applyProtection="1">
      <alignment horizontal="left" vertical="center" wrapText="1"/>
    </xf>
    <xf numFmtId="3" fontId="2" fillId="0" borderId="5" xfId="1" applyNumberFormat="1" applyFont="1" applyBorder="1" applyAlignment="1" applyProtection="1">
      <alignment vertical="center" wrapText="1"/>
    </xf>
    <xf numFmtId="166" fontId="14" fillId="0" borderId="5" xfId="1" applyNumberFormat="1" applyFont="1" applyBorder="1" applyAlignment="1" applyProtection="1">
      <alignment vertical="center"/>
    </xf>
    <xf numFmtId="3" fontId="14" fillId="0" borderId="5" xfId="1" applyNumberFormat="1" applyFont="1" applyBorder="1" applyAlignment="1" applyProtection="1">
      <alignment vertical="center" wrapText="1"/>
    </xf>
    <xf numFmtId="4" fontId="14" fillId="3" borderId="2" xfId="1" applyNumberFormat="1" applyFont="1" applyFill="1" applyBorder="1" applyAlignment="1">
      <alignment vertical="center"/>
      <protection locked="0"/>
    </xf>
    <xf numFmtId="4" fontId="14" fillId="3" borderId="2" xfId="1" applyNumberFormat="1" applyFont="1" applyFill="1" applyBorder="1" applyAlignment="1" applyProtection="1">
      <alignment vertical="center"/>
    </xf>
    <xf numFmtId="4" fontId="14" fillId="3" borderId="5" xfId="1" applyNumberFormat="1" applyFont="1" applyFill="1" applyBorder="1" applyAlignment="1">
      <alignment vertical="center"/>
      <protection locked="0"/>
    </xf>
    <xf numFmtId="4" fontId="14" fillId="3" borderId="5" xfId="1" applyNumberFormat="1" applyFont="1" applyFill="1" applyBorder="1" applyAlignment="1" applyProtection="1">
      <alignment vertical="center"/>
    </xf>
    <xf numFmtId="167" fontId="2" fillId="4" borderId="24" xfId="1" applyNumberFormat="1" applyFont="1" applyFill="1" applyBorder="1" applyAlignment="1" applyProtection="1">
      <alignment vertical="center" wrapText="1"/>
    </xf>
    <xf numFmtId="0" fontId="15" fillId="2" borderId="6" xfId="1" applyFont="1" applyFill="1" applyBorder="1" applyAlignment="1" applyProtection="1">
      <alignment horizontal="left" vertical="center" wrapText="1"/>
    </xf>
    <xf numFmtId="0" fontId="3" fillId="2" borderId="6" xfId="1" applyFont="1" applyFill="1" applyBorder="1" applyAlignment="1" applyProtection="1">
      <alignment horizontal="left" vertical="center" wrapText="1"/>
    </xf>
    <xf numFmtId="4" fontId="2" fillId="0" borderId="5" xfId="1" applyNumberFormat="1" applyFont="1" applyBorder="1" applyAlignment="1" applyProtection="1">
      <alignment vertical="center"/>
    </xf>
    <xf numFmtId="167" fontId="2" fillId="4" borderId="5" xfId="1" applyNumberFormat="1" applyFont="1" applyFill="1" applyBorder="1" applyAlignment="1" applyProtection="1">
      <alignment vertical="center" wrapText="1"/>
    </xf>
    <xf numFmtId="0" fontId="15" fillId="4" borderId="6" xfId="1" applyFont="1" applyFill="1" applyBorder="1" applyAlignment="1" applyProtection="1">
      <alignment horizontal="left" vertical="center" wrapText="1"/>
    </xf>
    <xf numFmtId="0" fontId="13" fillId="0" borderId="0" xfId="1" applyFont="1" applyProtection="1"/>
    <xf numFmtId="2" fontId="13" fillId="2" borderId="9" xfId="1" applyNumberFormat="1" applyFont="1" applyFill="1" applyBorder="1" applyAlignment="1">
      <alignment horizontal="center" vertical="center"/>
      <protection locked="0"/>
    </xf>
    <xf numFmtId="0" fontId="2" fillId="0" borderId="2" xfId="1" applyFont="1" applyBorder="1" applyAlignment="1" applyProtection="1">
      <alignment horizontal="center" vertical="center" wrapText="1"/>
    </xf>
    <xf numFmtId="0" fontId="2" fillId="0" borderId="2" xfId="1" applyFont="1" applyBorder="1" applyAlignment="1" applyProtection="1">
      <alignment horizontal="center" vertical="center"/>
    </xf>
    <xf numFmtId="0" fontId="25" fillId="0" borderId="31" xfId="1" applyFont="1" applyBorder="1" applyAlignment="1" applyProtection="1">
      <alignment wrapText="1"/>
    </xf>
    <xf numFmtId="4" fontId="14" fillId="4" borderId="32" xfId="1" applyNumberFormat="1" applyFont="1" applyFill="1" applyBorder="1" applyAlignment="1" applyProtection="1">
      <alignment horizontal="right" vertical="center"/>
    </xf>
    <xf numFmtId="4" fontId="14" fillId="4" borderId="31" xfId="1" applyNumberFormat="1" applyFont="1" applyFill="1" applyBorder="1" applyAlignment="1" applyProtection="1">
      <alignment horizontal="right" vertical="center"/>
    </xf>
    <xf numFmtId="0" fontId="3" fillId="4" borderId="31" xfId="1" applyFont="1" applyFill="1" applyBorder="1" applyAlignment="1" applyProtection="1">
      <alignment horizontal="center" vertical="center" wrapText="1"/>
    </xf>
    <xf numFmtId="0" fontId="15" fillId="4" borderId="31" xfId="1" applyFont="1" applyFill="1" applyBorder="1" applyAlignment="1" applyProtection="1">
      <alignment horizontal="left" vertical="center" wrapText="1"/>
    </xf>
    <xf numFmtId="0" fontId="2" fillId="0" borderId="31" xfId="1" applyFont="1" applyBorder="1" applyProtection="1"/>
    <xf numFmtId="0" fontId="3" fillId="4" borderId="34" xfId="1" applyFont="1" applyFill="1" applyBorder="1" applyAlignment="1" applyProtection="1">
      <alignment horizontal="center" vertical="center" wrapText="1"/>
    </xf>
    <xf numFmtId="0" fontId="15" fillId="4" borderId="35" xfId="1" applyFont="1" applyFill="1" applyBorder="1" applyAlignment="1" applyProtection="1">
      <alignment horizontal="left" vertical="center" wrapText="1"/>
    </xf>
    <xf numFmtId="164" fontId="16" fillId="7" borderId="36" xfId="1" applyNumberFormat="1" applyFont="1" applyFill="1" applyBorder="1" applyAlignment="1" applyProtection="1">
      <alignment horizontal="right" vertical="center"/>
    </xf>
    <xf numFmtId="164" fontId="16" fillId="7" borderId="15" xfId="1" applyNumberFormat="1" applyFont="1" applyFill="1" applyBorder="1" applyAlignment="1" applyProtection="1">
      <alignment horizontal="right" vertical="center"/>
    </xf>
    <xf numFmtId="164" fontId="16" fillId="7" borderId="37" xfId="1" applyNumberFormat="1" applyFont="1" applyFill="1" applyBorder="1" applyAlignment="1" applyProtection="1">
      <alignment horizontal="right" vertical="center"/>
    </xf>
    <xf numFmtId="164" fontId="16" fillId="7" borderId="13" xfId="1" applyNumberFormat="1" applyFont="1" applyFill="1" applyBorder="1" applyAlignment="1" applyProtection="1">
      <alignment horizontal="right" vertical="center"/>
    </xf>
    <xf numFmtId="164" fontId="16" fillId="7" borderId="14" xfId="1" applyNumberFormat="1" applyFont="1" applyFill="1" applyBorder="1" applyAlignment="1" applyProtection="1">
      <alignment horizontal="right" vertical="center"/>
    </xf>
    <xf numFmtId="164" fontId="16" fillId="7" borderId="38" xfId="1" applyNumberFormat="1" applyFont="1" applyFill="1" applyBorder="1" applyAlignment="1" applyProtection="1">
      <alignment horizontal="right" vertical="center"/>
    </xf>
    <xf numFmtId="0" fontId="17" fillId="7" borderId="39" xfId="1" applyFont="1" applyFill="1" applyBorder="1" applyAlignment="1" applyProtection="1">
      <alignment horizontal="center" vertical="center" wrapText="1"/>
    </xf>
    <xf numFmtId="0" fontId="22" fillId="7" borderId="40" xfId="1" applyFont="1" applyFill="1" applyBorder="1" applyAlignment="1" applyProtection="1">
      <alignment horizontal="left" vertical="center" wrapText="1"/>
    </xf>
    <xf numFmtId="2" fontId="2" fillId="4" borderId="28" xfId="1" applyNumberFormat="1" applyFont="1" applyFill="1" applyBorder="1" applyAlignment="1" applyProtection="1">
      <alignment horizontal="right" vertical="center"/>
    </xf>
    <xf numFmtId="2" fontId="2" fillId="4" borderId="1" xfId="1" applyNumberFormat="1" applyFont="1" applyFill="1" applyBorder="1" applyAlignment="1" applyProtection="1">
      <alignment horizontal="right" vertical="center"/>
    </xf>
    <xf numFmtId="2" fontId="2" fillId="4" borderId="2" xfId="1" applyNumberFormat="1" applyFont="1" applyFill="1" applyBorder="1" applyAlignment="1" applyProtection="1">
      <alignment horizontal="right" vertical="center"/>
    </xf>
    <xf numFmtId="2" fontId="2" fillId="4" borderId="3" xfId="1" applyNumberFormat="1" applyFont="1" applyFill="1" applyBorder="1" applyAlignment="1" applyProtection="1">
      <alignment horizontal="right" vertical="center"/>
    </xf>
    <xf numFmtId="0" fontId="3" fillId="4" borderId="39" xfId="1" applyFont="1" applyFill="1" applyBorder="1" applyAlignment="1" applyProtection="1">
      <alignment horizontal="center" vertical="center" wrapText="1"/>
    </xf>
    <xf numFmtId="0" fontId="15" fillId="4" borderId="40" xfId="1" applyFont="1" applyFill="1" applyBorder="1" applyAlignment="1" applyProtection="1">
      <alignment horizontal="left" vertical="center" wrapText="1"/>
    </xf>
    <xf numFmtId="4" fontId="2" fillId="3" borderId="5" xfId="1" applyNumberFormat="1" applyFont="1" applyFill="1" applyBorder="1" applyAlignment="1" applyProtection="1">
      <alignment horizontal="right" vertical="center"/>
      <protection locked="0"/>
    </xf>
    <xf numFmtId="4" fontId="2" fillId="3" borderId="5" xfId="1" applyNumberFormat="1" applyFont="1" applyFill="1" applyBorder="1" applyAlignment="1">
      <alignment horizontal="right" vertical="center"/>
      <protection locked="0"/>
    </xf>
    <xf numFmtId="4" fontId="2" fillId="3" borderId="6" xfId="1" applyNumberFormat="1" applyFont="1" applyFill="1" applyBorder="1" applyAlignment="1">
      <alignment horizontal="right" vertical="center"/>
      <protection locked="0"/>
    </xf>
    <xf numFmtId="0" fontId="3" fillId="0" borderId="34" xfId="1" applyFont="1" applyBorder="1" applyAlignment="1" applyProtection="1">
      <alignment horizontal="center" vertical="center" wrapText="1"/>
    </xf>
    <xf numFmtId="0" fontId="3" fillId="2" borderId="41" xfId="1" applyFont="1" applyFill="1" applyBorder="1" applyAlignment="1" applyProtection="1">
      <alignment horizontal="left" vertical="center" wrapText="1"/>
    </xf>
    <xf numFmtId="4" fontId="2" fillId="3" borderId="42" xfId="1" applyNumberFormat="1" applyFont="1" applyFill="1" applyBorder="1" applyAlignment="1">
      <alignment horizontal="right" vertical="center"/>
      <protection locked="0"/>
    </xf>
    <xf numFmtId="4" fontId="2" fillId="3" borderId="17" xfId="1" applyNumberFormat="1" applyFont="1" applyFill="1" applyBorder="1" applyAlignment="1">
      <alignment horizontal="right" vertical="center"/>
      <protection locked="0"/>
    </xf>
    <xf numFmtId="4" fontId="2" fillId="3" borderId="4" xfId="1" applyNumberFormat="1" applyFont="1" applyFill="1" applyBorder="1" applyAlignment="1">
      <alignment horizontal="right" vertical="center"/>
      <protection locked="0"/>
    </xf>
    <xf numFmtId="0" fontId="17" fillId="0" borderId="43" xfId="1" applyFont="1" applyBorder="1" applyAlignment="1" applyProtection="1">
      <alignment horizontal="left" vertical="center" wrapText="1"/>
    </xf>
    <xf numFmtId="4" fontId="2" fillId="3" borderId="4" xfId="1" applyNumberFormat="1" applyFont="1" applyFill="1" applyBorder="1" applyAlignment="1" applyProtection="1">
      <alignment horizontal="right" vertical="center"/>
      <protection locked="0"/>
    </xf>
    <xf numFmtId="2" fontId="2" fillId="0" borderId="42" xfId="1" applyNumberFormat="1" applyFont="1" applyBorder="1" applyAlignment="1" applyProtection="1">
      <alignment horizontal="right" vertical="center"/>
    </xf>
    <xf numFmtId="2" fontId="2" fillId="0" borderId="6" xfId="1" applyNumberFormat="1" applyFont="1" applyBorder="1" applyAlignment="1" applyProtection="1">
      <alignment horizontal="right" vertical="center"/>
    </xf>
    <xf numFmtId="2" fontId="2" fillId="0" borderId="17" xfId="1" applyNumberFormat="1" applyFont="1" applyBorder="1" applyAlignment="1" applyProtection="1">
      <alignment horizontal="right" vertical="center"/>
    </xf>
    <xf numFmtId="2" fontId="2" fillId="0" borderId="4" xfId="1" applyNumberFormat="1" applyFont="1" applyBorder="1" applyAlignment="1" applyProtection="1">
      <alignment horizontal="right" vertical="center"/>
    </xf>
    <xf numFmtId="2" fontId="2" fillId="0" borderId="5" xfId="1" applyNumberFormat="1" applyFont="1" applyBorder="1" applyAlignment="1" applyProtection="1">
      <alignment horizontal="right" vertical="center"/>
    </xf>
    <xf numFmtId="0" fontId="2" fillId="0" borderId="6" xfId="1" applyFont="1" applyBorder="1" applyAlignment="1" applyProtection="1">
      <alignment horizontal="right" vertical="center"/>
    </xf>
    <xf numFmtId="0" fontId="3" fillId="0" borderId="43" xfId="1" applyFont="1" applyBorder="1" applyAlignment="1" applyProtection="1">
      <alignment horizontal="left" vertical="center" wrapText="1"/>
    </xf>
    <xf numFmtId="4" fontId="14" fillId="4" borderId="29" xfId="1" applyNumberFormat="1" applyFont="1" applyFill="1" applyBorder="1" applyAlignment="1" applyProtection="1">
      <alignment horizontal="right" vertical="center"/>
    </xf>
    <xf numFmtId="0" fontId="15" fillId="4" borderId="43" xfId="1" applyFont="1" applyFill="1" applyBorder="1" applyAlignment="1" applyProtection="1">
      <alignment horizontal="left" vertical="center" wrapText="1"/>
    </xf>
    <xf numFmtId="4" fontId="2" fillId="3" borderId="3" xfId="1" applyNumberFormat="1" applyFont="1" applyFill="1" applyBorder="1" applyAlignment="1">
      <alignment horizontal="right" vertical="center"/>
      <protection locked="0"/>
    </xf>
    <xf numFmtId="0" fontId="3" fillId="0" borderId="44" xfId="1" applyFont="1" applyBorder="1" applyAlignment="1" applyProtection="1">
      <alignment horizontal="center" vertical="center" wrapText="1"/>
    </xf>
    <xf numFmtId="0" fontId="17" fillId="0" borderId="45" xfId="1" applyFont="1" applyBorder="1" applyAlignment="1" applyProtection="1">
      <alignment horizontal="left" vertical="center" wrapText="1"/>
    </xf>
    <xf numFmtId="0" fontId="3" fillId="0" borderId="35" xfId="1" applyFont="1" applyBorder="1" applyAlignment="1" applyProtection="1">
      <alignment horizontal="center" vertical="center" wrapText="1"/>
    </xf>
    <xf numFmtId="0" fontId="3" fillId="0" borderId="46" xfId="1" applyFont="1" applyBorder="1" applyAlignment="1" applyProtection="1">
      <alignment horizontal="center" vertical="center" wrapText="1"/>
    </xf>
    <xf numFmtId="0" fontId="17" fillId="0" borderId="12" xfId="1" applyFont="1" applyBorder="1" applyAlignment="1" applyProtection="1">
      <alignment horizontal="left" vertical="center" wrapText="1"/>
    </xf>
    <xf numFmtId="4" fontId="2" fillId="3" borderId="47" xfId="1" applyNumberFormat="1" applyFont="1" applyFill="1" applyBorder="1" applyAlignment="1">
      <alignment horizontal="right" vertical="center"/>
      <protection locked="0"/>
    </xf>
    <xf numFmtId="4" fontId="2" fillId="3" borderId="28" xfId="1" applyNumberFormat="1" applyFont="1" applyFill="1" applyBorder="1" applyAlignment="1">
      <alignment horizontal="right" vertical="center"/>
      <protection locked="0"/>
    </xf>
    <xf numFmtId="4" fontId="2" fillId="3" borderId="1" xfId="1" applyNumberFormat="1" applyFont="1" applyFill="1" applyBorder="1" applyAlignment="1">
      <alignment horizontal="right" vertical="center"/>
      <protection locked="0"/>
    </xf>
    <xf numFmtId="4" fontId="2" fillId="3" borderId="2" xfId="1" applyNumberFormat="1" applyFont="1" applyFill="1" applyBorder="1" applyAlignment="1">
      <alignment horizontal="right" vertical="center"/>
      <protection locked="0"/>
    </xf>
    <xf numFmtId="4" fontId="2" fillId="3" borderId="6" xfId="1" applyNumberFormat="1" applyFont="1" applyFill="1" applyBorder="1" applyAlignment="1" applyProtection="1">
      <alignment horizontal="right" vertical="center"/>
      <protection locked="0"/>
    </xf>
    <xf numFmtId="0" fontId="3" fillId="4" borderId="48" xfId="1" applyFont="1" applyFill="1" applyBorder="1" applyAlignment="1" applyProtection="1">
      <alignment horizontal="center" vertical="center" wrapText="1"/>
    </xf>
    <xf numFmtId="4" fontId="2" fillId="3" borderId="49" xfId="1" applyNumberFormat="1" applyFont="1" applyFill="1" applyBorder="1" applyAlignment="1" applyProtection="1">
      <alignment horizontal="center" vertical="center"/>
      <protection locked="0"/>
    </xf>
    <xf numFmtId="4" fontId="2" fillId="3" borderId="49" xfId="1" applyNumberFormat="1" applyFont="1" applyFill="1" applyBorder="1" applyAlignment="1">
      <alignment horizontal="center" vertical="center"/>
      <protection locked="0"/>
    </xf>
    <xf numFmtId="0" fontId="3" fillId="2" borderId="31" xfId="1" applyFont="1" applyFill="1" applyBorder="1" applyAlignment="1" applyProtection="1">
      <alignment horizontal="left" vertical="center" wrapText="1"/>
    </xf>
    <xf numFmtId="4" fontId="2" fillId="3" borderId="3" xfId="1" applyNumberFormat="1" applyFont="1" applyFill="1" applyBorder="1" applyAlignment="1" applyProtection="1">
      <alignment horizontal="center" vertical="center"/>
      <protection locked="0"/>
    </xf>
    <xf numFmtId="4" fontId="2" fillId="3" borderId="3" xfId="1" applyNumberFormat="1" applyFont="1" applyFill="1" applyBorder="1" applyAlignment="1">
      <alignment horizontal="center" vertical="center"/>
      <protection locked="0"/>
    </xf>
    <xf numFmtId="0" fontId="17" fillId="2" borderId="45" xfId="1" applyFont="1" applyFill="1" applyBorder="1" applyAlignment="1" applyProtection="1">
      <alignment horizontal="left" vertical="center" wrapText="1"/>
    </xf>
    <xf numFmtId="4" fontId="2" fillId="3" borderId="6" xfId="1" applyNumberFormat="1" applyFont="1" applyFill="1" applyBorder="1" applyAlignment="1" applyProtection="1">
      <alignment horizontal="center" vertical="center"/>
      <protection locked="0"/>
    </xf>
    <xf numFmtId="4" fontId="2" fillId="3" borderId="6" xfId="1" applyNumberFormat="1" applyFont="1" applyFill="1" applyBorder="1" applyAlignment="1">
      <alignment horizontal="center" vertical="center"/>
      <protection locked="0"/>
    </xf>
    <xf numFmtId="0" fontId="17" fillId="2" borderId="43" xfId="1" applyFont="1" applyFill="1" applyBorder="1" applyAlignment="1" applyProtection="1">
      <alignment horizontal="left" vertical="center" wrapText="1"/>
    </xf>
    <xf numFmtId="0" fontId="17" fillId="2" borderId="35" xfId="1" applyFont="1" applyFill="1" applyBorder="1" applyAlignment="1" applyProtection="1">
      <alignment horizontal="left" vertical="center" wrapText="1"/>
    </xf>
    <xf numFmtId="0" fontId="17" fillId="0" borderId="35" xfId="1" applyFont="1" applyBorder="1" applyAlignment="1" applyProtection="1">
      <alignment horizontal="left" vertical="center" wrapText="1"/>
    </xf>
    <xf numFmtId="167" fontId="2" fillId="0" borderId="6" xfId="1" applyNumberFormat="1" applyFont="1" applyBorder="1" applyAlignment="1" applyProtection="1">
      <alignment horizontal="center" vertical="center"/>
    </xf>
    <xf numFmtId="167" fontId="2" fillId="0" borderId="42" xfId="1" applyNumberFormat="1" applyFont="1" applyBorder="1" applyAlignment="1" applyProtection="1">
      <alignment horizontal="center" vertical="center"/>
    </xf>
    <xf numFmtId="167" fontId="2" fillId="0" borderId="17" xfId="1" applyNumberFormat="1" applyFont="1" applyBorder="1" applyAlignment="1" applyProtection="1">
      <alignment horizontal="center" vertical="center"/>
    </xf>
    <xf numFmtId="167" fontId="2" fillId="0" borderId="4" xfId="1" applyNumberFormat="1" applyFont="1" applyBorder="1" applyAlignment="1" applyProtection="1">
      <alignment horizontal="center" vertical="center"/>
    </xf>
    <xf numFmtId="167" fontId="2" fillId="0" borderId="5" xfId="1" applyNumberFormat="1" applyFont="1" applyBorder="1" applyAlignment="1" applyProtection="1">
      <alignment horizontal="center" vertical="center"/>
    </xf>
    <xf numFmtId="4" fontId="14" fillId="4" borderId="7" xfId="1" applyNumberFormat="1" applyFont="1" applyFill="1" applyBorder="1" applyAlignment="1" applyProtection="1">
      <alignment horizontal="right" vertical="center"/>
    </xf>
    <xf numFmtId="4" fontId="14" fillId="4" borderId="50" xfId="1" applyNumberFormat="1" applyFont="1" applyFill="1" applyBorder="1" applyAlignment="1" applyProtection="1">
      <alignment horizontal="right" vertical="center"/>
    </xf>
    <xf numFmtId="4" fontId="14" fillId="4" borderId="51" xfId="1" applyNumberFormat="1" applyFont="1" applyFill="1" applyBorder="1" applyAlignment="1" applyProtection="1">
      <alignment horizontal="right" vertical="center"/>
    </xf>
    <xf numFmtId="4" fontId="2" fillId="3" borderId="3" xfId="1" applyNumberFormat="1" applyFont="1" applyFill="1" applyBorder="1" applyAlignment="1" applyProtection="1">
      <alignment horizontal="right" vertical="center"/>
      <protection locked="0"/>
    </xf>
    <xf numFmtId="4" fontId="2" fillId="3" borderId="8" xfId="1" applyNumberFormat="1" applyFont="1" applyFill="1" applyBorder="1" applyAlignment="1" applyProtection="1">
      <alignment horizontal="right" vertical="center"/>
      <protection locked="0"/>
    </xf>
    <xf numFmtId="4" fontId="2" fillId="3" borderId="8" xfId="1" applyNumberFormat="1" applyFont="1" applyFill="1" applyBorder="1" applyAlignment="1">
      <alignment horizontal="right" vertical="center"/>
      <protection locked="0"/>
    </xf>
    <xf numFmtId="0" fontId="17" fillId="2" borderId="40" xfId="1" applyFont="1" applyFill="1" applyBorder="1" applyAlignment="1" applyProtection="1">
      <alignment horizontal="left" vertical="center" wrapText="1"/>
    </xf>
    <xf numFmtId="0" fontId="15" fillId="4" borderId="41" xfId="1" applyFont="1" applyFill="1" applyBorder="1" applyAlignment="1" applyProtection="1">
      <alignment horizontal="left" vertical="center" wrapText="1"/>
    </xf>
    <xf numFmtId="4" fontId="2" fillId="3" borderId="2" xfId="1" applyNumberFormat="1" applyFont="1" applyFill="1" applyBorder="1" applyAlignment="1" applyProtection="1">
      <alignment horizontal="right" vertical="center"/>
      <protection locked="0"/>
    </xf>
    <xf numFmtId="0" fontId="3" fillId="0" borderId="52" xfId="1" applyFont="1" applyBorder="1" applyAlignment="1" applyProtection="1">
      <alignment horizontal="center" vertical="center" wrapText="1"/>
    </xf>
    <xf numFmtId="0" fontId="17" fillId="0" borderId="53" xfId="1" applyFont="1" applyBorder="1" applyAlignment="1" applyProtection="1">
      <alignment horizontal="left" vertical="center" wrapText="1"/>
    </xf>
    <xf numFmtId="0" fontId="3" fillId="0" borderId="35" xfId="1" applyFont="1" applyBorder="1" applyAlignment="1" applyProtection="1">
      <alignment horizontal="left" vertical="center" wrapText="1"/>
    </xf>
    <xf numFmtId="4" fontId="14" fillId="4" borderId="9" xfId="1" applyNumberFormat="1" applyFont="1" applyFill="1" applyBorder="1" applyAlignment="1" applyProtection="1">
      <alignment horizontal="right" vertical="center"/>
    </xf>
    <xf numFmtId="4" fontId="14" fillId="4" borderId="43" xfId="1" applyNumberFormat="1" applyFont="1" applyFill="1" applyBorder="1" applyAlignment="1" applyProtection="1">
      <alignment horizontal="right" vertical="center"/>
    </xf>
    <xf numFmtId="4" fontId="2" fillId="0" borderId="3" xfId="1" applyNumberFormat="1" applyFont="1" applyBorder="1" applyAlignment="1" applyProtection="1">
      <alignment vertical="center"/>
    </xf>
    <xf numFmtId="0" fontId="3" fillId="0" borderId="45" xfId="1" applyFont="1" applyBorder="1" applyAlignment="1" applyProtection="1">
      <alignment horizontal="left" vertical="center" wrapText="1"/>
    </xf>
    <xf numFmtId="4" fontId="2" fillId="3" borderId="42" xfId="1" applyNumberFormat="1" applyFont="1" applyFill="1" applyBorder="1" applyAlignment="1" applyProtection="1">
      <alignment horizontal="right" vertical="center"/>
      <protection locked="0"/>
    </xf>
    <xf numFmtId="4" fontId="2" fillId="3" borderId="17" xfId="1" applyNumberFormat="1" applyFont="1" applyFill="1" applyBorder="1" applyAlignment="1" applyProtection="1">
      <alignment horizontal="right" vertical="center"/>
      <protection locked="0"/>
    </xf>
    <xf numFmtId="4" fontId="13" fillId="3" borderId="6" xfId="1" applyNumberFormat="1" applyFont="1" applyFill="1" applyBorder="1" applyAlignment="1">
      <alignment vertical="center"/>
      <protection locked="0"/>
    </xf>
    <xf numFmtId="4" fontId="13" fillId="3" borderId="5" xfId="1" applyNumberFormat="1" applyFont="1" applyFill="1" applyBorder="1" applyAlignment="1" applyProtection="1">
      <alignment vertical="center"/>
      <protection locked="0"/>
    </xf>
    <xf numFmtId="4" fontId="13" fillId="3" borderId="5" xfId="1" applyNumberFormat="1" applyFont="1" applyFill="1" applyBorder="1" applyAlignment="1">
      <alignment vertical="center"/>
      <protection locked="0"/>
    </xf>
    <xf numFmtId="0" fontId="25" fillId="8" borderId="31" xfId="1" applyFont="1" applyFill="1" applyBorder="1" applyAlignment="1" applyProtection="1">
      <alignment wrapText="1"/>
    </xf>
    <xf numFmtId="4" fontId="2" fillId="4" borderId="52" xfId="1" applyNumberFormat="1" applyFont="1" applyFill="1" applyBorder="1" applyAlignment="1" applyProtection="1">
      <alignment horizontal="right" vertical="center"/>
    </xf>
    <xf numFmtId="4" fontId="2" fillId="4" borderId="3" xfId="1" applyNumberFormat="1" applyFont="1" applyFill="1" applyBorder="1" applyAlignment="1" applyProtection="1">
      <alignment horizontal="right" vertical="center"/>
    </xf>
    <xf numFmtId="4" fontId="2" fillId="4" borderId="47" xfId="1" applyNumberFormat="1" applyFont="1" applyFill="1" applyBorder="1" applyAlignment="1" applyProtection="1">
      <alignment horizontal="right" vertical="center"/>
    </xf>
    <xf numFmtId="4" fontId="2" fillId="4" borderId="28" xfId="1" applyNumberFormat="1" applyFont="1" applyFill="1" applyBorder="1" applyAlignment="1" applyProtection="1">
      <alignment horizontal="right" vertical="center"/>
    </xf>
    <xf numFmtId="4" fontId="2" fillId="4" borderId="1" xfId="1" applyNumberFormat="1" applyFont="1" applyFill="1" applyBorder="1" applyAlignment="1" applyProtection="1">
      <alignment horizontal="right" vertical="center"/>
    </xf>
    <xf numFmtId="4" fontId="2" fillId="4" borderId="2" xfId="1" applyNumberFormat="1" applyFont="1" applyFill="1" applyBorder="1" applyAlignment="1" applyProtection="1">
      <alignment horizontal="right" vertical="center"/>
    </xf>
    <xf numFmtId="0" fontId="3" fillId="4" borderId="44" xfId="1" applyFont="1" applyFill="1" applyBorder="1" applyAlignment="1" applyProtection="1">
      <alignment horizontal="center" vertical="center" wrapText="1"/>
    </xf>
    <xf numFmtId="0" fontId="3" fillId="4" borderId="43" xfId="1" applyFont="1" applyFill="1" applyBorder="1" applyAlignment="1" applyProtection="1">
      <alignment horizontal="left" vertical="center" wrapText="1"/>
    </xf>
    <xf numFmtId="2" fontId="13" fillId="2" borderId="31" xfId="1" applyNumberFormat="1" applyFont="1" applyFill="1" applyBorder="1" applyAlignment="1">
      <alignment horizontal="center" vertical="center"/>
      <protection locked="0"/>
    </xf>
    <xf numFmtId="3" fontId="2" fillId="0" borderId="54" xfId="1" applyNumberFormat="1" applyFont="1" applyBorder="1" applyAlignment="1" applyProtection="1">
      <alignment horizontal="right" vertical="center"/>
    </xf>
    <xf numFmtId="3" fontId="2" fillId="0" borderId="7" xfId="1" applyNumberFormat="1" applyFont="1" applyBorder="1" applyAlignment="1" applyProtection="1">
      <alignment horizontal="right" vertical="center"/>
    </xf>
    <xf numFmtId="3" fontId="2" fillId="0" borderId="50" xfId="1" applyNumberFormat="1" applyFont="1" applyBorder="1" applyAlignment="1" applyProtection="1">
      <alignment horizontal="right" vertical="center"/>
    </xf>
    <xf numFmtId="3" fontId="2" fillId="0" borderId="51" xfId="1" applyNumberFormat="1" applyFont="1" applyBorder="1" applyAlignment="1" applyProtection="1">
      <alignment horizontal="right" vertical="center"/>
    </xf>
    <xf numFmtId="3" fontId="2" fillId="0" borderId="29" xfId="1" applyNumberFormat="1" applyFont="1" applyBorder="1" applyAlignment="1" applyProtection="1">
      <alignment horizontal="right" vertical="center"/>
    </xf>
    <xf numFmtId="3" fontId="2" fillId="0" borderId="55" xfId="1" applyNumberFormat="1" applyFont="1" applyBorder="1" applyAlignment="1" applyProtection="1">
      <alignment horizontal="right" vertical="center"/>
    </xf>
    <xf numFmtId="3" fontId="2" fillId="0" borderId="6" xfId="1" applyNumberFormat="1" applyFont="1" applyBorder="1" applyAlignment="1" applyProtection="1">
      <alignment horizontal="right" vertical="center"/>
    </xf>
    <xf numFmtId="3" fontId="2" fillId="0" borderId="42" xfId="1" applyNumberFormat="1" applyFont="1" applyBorder="1" applyAlignment="1" applyProtection="1">
      <alignment horizontal="right" vertical="center"/>
    </xf>
    <xf numFmtId="3" fontId="2" fillId="0" borderId="17" xfId="1" applyNumberFormat="1" applyFont="1" applyBorder="1" applyAlignment="1" applyProtection="1">
      <alignment horizontal="right" vertical="center"/>
    </xf>
    <xf numFmtId="3" fontId="2" fillId="0" borderId="4" xfId="1" applyNumberFormat="1" applyFont="1" applyBorder="1" applyAlignment="1" applyProtection="1">
      <alignment horizontal="right" vertical="center"/>
    </xf>
    <xf numFmtId="3" fontId="2" fillId="0" borderId="18" xfId="1" applyNumberFormat="1" applyFont="1" applyBorder="1" applyAlignment="1" applyProtection="1">
      <alignment horizontal="right" vertical="center"/>
    </xf>
    <xf numFmtId="3" fontId="2" fillId="0" borderId="5" xfId="1" applyNumberFormat="1" applyFont="1" applyBorder="1" applyAlignment="1" applyProtection="1">
      <alignment horizontal="right" vertical="center"/>
    </xf>
    <xf numFmtId="4" fontId="2" fillId="0" borderId="4" xfId="1" applyNumberFormat="1" applyFont="1" applyBorder="1" applyAlignment="1" applyProtection="1">
      <alignment horizontal="right" vertical="center"/>
    </xf>
    <xf numFmtId="4" fontId="2" fillId="0" borderId="35" xfId="1" applyNumberFormat="1" applyFont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3" fontId="2" fillId="0" borderId="0" xfId="1" applyNumberFormat="1" applyFont="1" applyAlignment="1" applyProtection="1">
      <alignment horizontal="right" vertical="center"/>
    </xf>
    <xf numFmtId="3" fontId="14" fillId="0" borderId="54" xfId="1" applyNumberFormat="1" applyFont="1" applyBorder="1" applyAlignment="1" applyProtection="1">
      <alignment horizontal="right" vertical="center"/>
    </xf>
    <xf numFmtId="3" fontId="14" fillId="0" borderId="30" xfId="1" applyNumberFormat="1" applyFont="1" applyBorder="1" applyAlignment="1" applyProtection="1">
      <alignment horizontal="right" vertical="center"/>
    </xf>
    <xf numFmtId="3" fontId="14" fillId="0" borderId="7" xfId="1" applyNumberFormat="1" applyFont="1" applyBorder="1" applyAlignment="1" applyProtection="1">
      <alignment horizontal="right" vertical="center"/>
    </xf>
    <xf numFmtId="3" fontId="14" fillId="0" borderId="50" xfId="1" applyNumberFormat="1" applyFont="1" applyBorder="1" applyAlignment="1" applyProtection="1">
      <alignment horizontal="right" vertical="center"/>
    </xf>
    <xf numFmtId="3" fontId="14" fillId="0" borderId="51" xfId="1" applyNumberFormat="1" applyFont="1" applyBorder="1" applyAlignment="1" applyProtection="1">
      <alignment horizontal="right" vertical="center"/>
    </xf>
    <xf numFmtId="3" fontId="14" fillId="0" borderId="29" xfId="1" applyNumberFormat="1" applyFont="1" applyBorder="1" applyAlignment="1" applyProtection="1">
      <alignment horizontal="right" vertical="center"/>
    </xf>
    <xf numFmtId="0" fontId="2" fillId="0" borderId="48" xfId="1" applyFont="1" applyBorder="1" applyProtection="1"/>
    <xf numFmtId="0" fontId="16" fillId="0" borderId="43" xfId="1" applyFont="1" applyBorder="1" applyAlignment="1" applyProtection="1">
      <alignment horizontal="left"/>
    </xf>
    <xf numFmtId="0" fontId="26" fillId="0" borderId="31" xfId="1" applyFont="1" applyBorder="1" applyAlignment="1" applyProtection="1">
      <alignment horizontal="left" vertical="center" wrapText="1"/>
    </xf>
    <xf numFmtId="0" fontId="14" fillId="0" borderId="33" xfId="1" applyFont="1" applyBorder="1" applyAlignment="1" applyProtection="1">
      <alignment vertical="center"/>
    </xf>
    <xf numFmtId="0" fontId="14" fillId="0" borderId="31" xfId="1" applyFont="1" applyBorder="1" applyAlignment="1" applyProtection="1">
      <alignment vertical="center"/>
    </xf>
    <xf numFmtId="0" fontId="14" fillId="0" borderId="31" xfId="1" applyFont="1" applyBorder="1" applyAlignment="1" applyProtection="1">
      <alignment horizontal="left" vertical="center"/>
    </xf>
    <xf numFmtId="0" fontId="2" fillId="0" borderId="56" xfId="1" applyFont="1" applyBorder="1" applyAlignment="1" applyProtection="1">
      <alignment horizontal="center" vertical="center" wrapText="1"/>
    </xf>
    <xf numFmtId="0" fontId="2" fillId="0" borderId="56" xfId="1" applyFont="1" applyBorder="1" applyAlignment="1" applyProtection="1">
      <alignment horizontal="center" vertical="center"/>
    </xf>
    <xf numFmtId="0" fontId="2" fillId="0" borderId="57" xfId="1" applyFont="1" applyBorder="1" applyAlignment="1" applyProtection="1">
      <alignment horizontal="center" vertical="center" wrapText="1"/>
    </xf>
    <xf numFmtId="0" fontId="2" fillId="0" borderId="31" xfId="1" applyFont="1" applyBorder="1" applyAlignment="1" applyProtection="1">
      <alignment horizontal="center" vertical="center" wrapText="1"/>
    </xf>
    <xf numFmtId="0" fontId="2" fillId="0" borderId="0" xfId="1" applyFont="1" applyAlignment="1" applyProtection="1">
      <alignment horizontal="center" vertical="top"/>
    </xf>
    <xf numFmtId="4" fontId="2" fillId="0" borderId="0" xfId="1" applyNumberFormat="1" applyFont="1" applyAlignment="1" applyProtection="1">
      <alignment horizontal="center" vertical="top"/>
    </xf>
    <xf numFmtId="167" fontId="2" fillId="0" borderId="0" xfId="1" applyNumberFormat="1" applyFont="1" applyAlignment="1" applyProtection="1">
      <alignment horizontal="center" vertical="top"/>
    </xf>
    <xf numFmtId="2" fontId="3" fillId="0" borderId="0" xfId="1" applyNumberFormat="1" applyFont="1" applyAlignment="1" applyProtection="1">
      <alignment horizontal="right" vertical="center"/>
    </xf>
    <xf numFmtId="2" fontId="2" fillId="0" borderId="0" xfId="1" applyNumberFormat="1" applyFont="1" applyAlignment="1" applyProtection="1">
      <alignment horizontal="left" vertical="center"/>
    </xf>
    <xf numFmtId="167" fontId="2" fillId="3" borderId="1" xfId="1" applyNumberFormat="1" applyFont="1" applyFill="1" applyBorder="1" applyAlignment="1">
      <alignment horizontal="center" vertical="top"/>
      <protection locked="0"/>
    </xf>
    <xf numFmtId="167" fontId="2" fillId="3" borderId="3" xfId="1" applyNumberFormat="1" applyFont="1" applyFill="1" applyBorder="1" applyAlignment="1">
      <alignment horizontal="center" vertical="top"/>
      <protection locked="0"/>
    </xf>
    <xf numFmtId="167" fontId="2" fillId="3" borderId="1" xfId="1" applyNumberFormat="1" applyFont="1" applyFill="1" applyBorder="1" applyAlignment="1">
      <alignment horizontal="center" vertical="top" wrapText="1"/>
      <protection locked="0"/>
    </xf>
    <xf numFmtId="167" fontId="2" fillId="3" borderId="3" xfId="1" applyNumberFormat="1" applyFont="1" applyFill="1" applyBorder="1" applyAlignment="1">
      <alignment horizontal="center" vertical="top" wrapText="1"/>
      <protection locked="0"/>
    </xf>
    <xf numFmtId="167" fontId="2" fillId="3" borderId="2" xfId="1" applyNumberFormat="1" applyFont="1" applyFill="1" applyBorder="1" applyAlignment="1">
      <alignment horizontal="center" vertical="top" wrapText="1"/>
      <protection locked="0"/>
    </xf>
    <xf numFmtId="0" fontId="3" fillId="3" borderId="44" xfId="1" applyFont="1" applyFill="1" applyBorder="1" applyAlignment="1">
      <alignment vertical="center" wrapText="1"/>
      <protection locked="0"/>
    </xf>
    <xf numFmtId="0" fontId="3" fillId="3" borderId="44" xfId="1" applyFont="1" applyFill="1" applyBorder="1" applyAlignment="1">
      <alignment horizontal="left" vertical="center" wrapText="1"/>
      <protection locked="0"/>
    </xf>
    <xf numFmtId="4" fontId="2" fillId="3" borderId="4" xfId="1" applyNumberFormat="1" applyFont="1" applyFill="1" applyBorder="1" applyAlignment="1">
      <alignment horizontal="center" vertical="top"/>
      <protection locked="0"/>
    </xf>
    <xf numFmtId="4" fontId="2" fillId="3" borderId="6" xfId="1" applyNumberFormat="1" applyFont="1" applyFill="1" applyBorder="1" applyAlignment="1">
      <alignment horizontal="center" vertical="top"/>
      <protection locked="0"/>
    </xf>
    <xf numFmtId="167" fontId="2" fillId="3" borderId="4" xfId="1" applyNumberFormat="1" applyFont="1" applyFill="1" applyBorder="1" applyAlignment="1">
      <alignment horizontal="center" vertical="top" wrapText="1"/>
      <protection locked="0"/>
    </xf>
    <xf numFmtId="167" fontId="2" fillId="3" borderId="6" xfId="1" applyNumberFormat="1" applyFont="1" applyFill="1" applyBorder="1" applyAlignment="1">
      <alignment horizontal="center" vertical="top" wrapText="1"/>
      <protection locked="0"/>
    </xf>
    <xf numFmtId="167" fontId="2" fillId="3" borderId="5" xfId="1" applyNumberFormat="1" applyFont="1" applyFill="1" applyBorder="1" applyAlignment="1">
      <alignment horizontal="center" vertical="top" wrapText="1"/>
      <protection locked="0"/>
    </xf>
    <xf numFmtId="0" fontId="3" fillId="3" borderId="34" xfId="1" applyFont="1" applyFill="1" applyBorder="1" applyAlignment="1">
      <alignment vertical="center" wrapText="1"/>
      <protection locked="0"/>
    </xf>
    <xf numFmtId="0" fontId="3" fillId="3" borderId="34" xfId="1" applyFont="1" applyFill="1" applyBorder="1" applyAlignment="1">
      <alignment horizontal="left" vertical="center" wrapText="1"/>
      <protection locked="0"/>
    </xf>
    <xf numFmtId="0" fontId="3" fillId="3" borderId="34" xfId="1" applyFont="1" applyFill="1" applyBorder="1" applyAlignment="1">
      <alignment horizontal="center" vertical="center" wrapText="1"/>
      <protection locked="0"/>
    </xf>
    <xf numFmtId="0" fontId="3" fillId="3" borderId="34" xfId="1" applyFont="1" applyFill="1" applyBorder="1" applyAlignment="1" applyProtection="1">
      <alignment horizontal="center" vertical="center" wrapText="1"/>
      <protection locked="0"/>
    </xf>
    <xf numFmtId="0" fontId="3" fillId="3" borderId="43" xfId="1" applyFont="1" applyFill="1" applyBorder="1" applyAlignment="1" applyProtection="1">
      <alignment horizontal="left" vertical="center" wrapText="1"/>
      <protection locked="0"/>
    </xf>
    <xf numFmtId="167" fontId="2" fillId="3" borderId="4" xfId="1" applyNumberFormat="1" applyFont="1" applyFill="1" applyBorder="1" applyAlignment="1" applyProtection="1">
      <alignment horizontal="center" vertical="top" wrapText="1"/>
      <protection locked="0"/>
    </xf>
    <xf numFmtId="4" fontId="2" fillId="3" borderId="6" xfId="1" applyNumberFormat="1" applyFont="1" applyFill="1" applyBorder="1" applyAlignment="1" applyProtection="1">
      <alignment horizontal="center" vertical="top"/>
      <protection locked="0"/>
    </xf>
    <xf numFmtId="167" fontId="2" fillId="3" borderId="5" xfId="1" applyNumberFormat="1" applyFont="1" applyFill="1" applyBorder="1" applyAlignment="1" applyProtection="1">
      <alignment horizontal="center" vertical="top" wrapText="1"/>
      <protection locked="0"/>
    </xf>
    <xf numFmtId="0" fontId="1" fillId="2" borderId="0" xfId="1" applyFont="1" applyFill="1" applyAlignment="1">
      <alignment vertical="top"/>
      <protection locked="0"/>
    </xf>
    <xf numFmtId="4" fontId="2" fillId="2" borderId="4" xfId="1" applyNumberFormat="1" applyFont="1" applyFill="1" applyBorder="1" applyAlignment="1" applyProtection="1">
      <alignment horizontal="center" vertical="top"/>
    </xf>
    <xf numFmtId="4" fontId="2" fillId="2" borderId="6" xfId="1" applyNumberFormat="1" applyFont="1" applyFill="1" applyBorder="1" applyAlignment="1" applyProtection="1">
      <alignment horizontal="center" vertical="top"/>
    </xf>
    <xf numFmtId="167" fontId="2" fillId="2" borderId="4" xfId="1" applyNumberFormat="1" applyFont="1" applyFill="1" applyBorder="1" applyAlignment="1" applyProtection="1">
      <alignment horizontal="center" vertical="top" wrapText="1"/>
    </xf>
    <xf numFmtId="167" fontId="2" fillId="2" borderId="6" xfId="1" applyNumberFormat="1" applyFont="1" applyFill="1" applyBorder="1" applyAlignment="1" applyProtection="1">
      <alignment horizontal="center" vertical="top" wrapText="1"/>
    </xf>
    <xf numFmtId="167" fontId="2" fillId="2" borderId="5" xfId="1" applyNumberFormat="1" applyFont="1" applyFill="1" applyBorder="1" applyAlignment="1" applyProtection="1">
      <alignment horizontal="center" vertical="top" wrapText="1"/>
    </xf>
    <xf numFmtId="0" fontId="3" fillId="2" borderId="34" xfId="1" applyFont="1" applyFill="1" applyBorder="1" applyAlignment="1" applyProtection="1">
      <alignment horizontal="center" vertical="center" wrapText="1"/>
    </xf>
    <xf numFmtId="0" fontId="27" fillId="2" borderId="34" xfId="1" applyFont="1" applyFill="1" applyBorder="1" applyAlignment="1" applyProtection="1">
      <alignment horizontal="left" vertical="center" wrapText="1"/>
    </xf>
    <xf numFmtId="0" fontId="17" fillId="2" borderId="34" xfId="1" applyFont="1" applyFill="1" applyBorder="1" applyAlignment="1" applyProtection="1">
      <alignment horizontal="left" vertical="center" wrapText="1"/>
    </xf>
    <xf numFmtId="0" fontId="3" fillId="2" borderId="34" xfId="1" applyFont="1" applyFill="1" applyBorder="1" applyAlignment="1">
      <alignment horizontal="center" vertical="center" wrapText="1"/>
      <protection locked="0"/>
    </xf>
    <xf numFmtId="0" fontId="3" fillId="2" borderId="34" xfId="1" applyFont="1" applyFill="1" applyBorder="1" applyAlignment="1">
      <alignment horizontal="left" vertical="center" wrapText="1"/>
      <protection locked="0"/>
    </xf>
    <xf numFmtId="0" fontId="8" fillId="3" borderId="43" xfId="1" applyFont="1" applyFill="1" applyBorder="1" applyAlignment="1" applyProtection="1">
      <alignment horizontal="left" vertical="center" wrapText="1"/>
      <protection locked="0"/>
    </xf>
    <xf numFmtId="0" fontId="8" fillId="3" borderId="34" xfId="1" applyFont="1" applyFill="1" applyBorder="1" applyAlignment="1" applyProtection="1">
      <alignment horizontal="center" vertical="center" wrapText="1"/>
      <protection locked="0"/>
    </xf>
    <xf numFmtId="167" fontId="2" fillId="3" borderId="5" xfId="1" applyNumberFormat="1" applyFont="1" applyFill="1" applyBorder="1" applyAlignment="1">
      <alignment horizontal="right" vertical="top" wrapText="1"/>
      <protection locked="0"/>
    </xf>
    <xf numFmtId="167" fontId="2" fillId="2" borderId="9" xfId="1" applyNumberFormat="1" applyFont="1" applyFill="1" applyBorder="1" applyAlignment="1" applyProtection="1">
      <alignment horizontal="center" vertical="top"/>
    </xf>
    <xf numFmtId="167" fontId="2" fillId="2" borderId="30" xfId="1" applyNumberFormat="1" applyFont="1" applyFill="1" applyBorder="1" applyAlignment="1" applyProtection="1">
      <alignment horizontal="center" vertical="top"/>
    </xf>
    <xf numFmtId="167" fontId="2" fillId="2" borderId="24" xfId="1" applyNumberFormat="1" applyFont="1" applyFill="1" applyBorder="1" applyAlignment="1" applyProtection="1">
      <alignment horizontal="center" vertical="top"/>
    </xf>
    <xf numFmtId="0" fontId="3" fillId="2" borderId="46" xfId="1" applyFont="1" applyFill="1" applyBorder="1" applyAlignment="1" applyProtection="1">
      <alignment horizontal="center" vertical="center" wrapText="1"/>
    </xf>
    <xf numFmtId="0" fontId="15" fillId="2" borderId="46" xfId="1" applyFont="1" applyFill="1" applyBorder="1" applyAlignment="1" applyProtection="1">
      <alignment horizontal="left" vertical="center" wrapText="1"/>
    </xf>
    <xf numFmtId="4" fontId="2" fillId="2" borderId="1" xfId="1" applyNumberFormat="1" applyFont="1" applyFill="1" applyBorder="1" applyAlignment="1" applyProtection="1">
      <alignment horizontal="center" vertical="top"/>
    </xf>
    <xf numFmtId="4" fontId="2" fillId="2" borderId="3" xfId="1" applyNumberFormat="1" applyFont="1" applyFill="1" applyBorder="1" applyAlignment="1" applyProtection="1">
      <alignment horizontal="center" vertical="top"/>
    </xf>
    <xf numFmtId="4" fontId="2" fillId="2" borderId="2" xfId="1" applyNumberFormat="1" applyFont="1" applyFill="1" applyBorder="1" applyAlignment="1" applyProtection="1">
      <alignment horizontal="center" vertical="top"/>
    </xf>
    <xf numFmtId="0" fontId="3" fillId="2" borderId="44" xfId="1" applyFont="1" applyFill="1" applyBorder="1" applyAlignment="1" applyProtection="1">
      <alignment horizontal="center" vertical="center" wrapText="1"/>
    </xf>
    <xf numFmtId="0" fontId="17" fillId="2" borderId="44" xfId="1" applyFont="1" applyFill="1" applyBorder="1" applyAlignment="1" applyProtection="1">
      <alignment horizontal="left" vertical="center" wrapText="1"/>
    </xf>
    <xf numFmtId="0" fontId="3" fillId="2" borderId="34" xfId="1" applyFont="1" applyFill="1" applyBorder="1" applyAlignment="1" applyProtection="1">
      <alignment horizontal="left" vertical="center" wrapText="1"/>
    </xf>
    <xf numFmtId="0" fontId="2" fillId="2" borderId="30" xfId="1" applyFont="1" applyFill="1" applyBorder="1" applyAlignment="1" applyProtection="1">
      <alignment horizontal="center" vertical="top"/>
    </xf>
    <xf numFmtId="4" fontId="2" fillId="2" borderId="5" xfId="1" applyNumberFormat="1" applyFont="1" applyFill="1" applyBorder="1" applyAlignment="1" applyProtection="1">
      <alignment horizontal="center" vertical="top"/>
    </xf>
    <xf numFmtId="4" fontId="2" fillId="3" borderId="6" xfId="1" applyNumberFormat="1" applyFont="1" applyFill="1" applyBorder="1" applyAlignment="1" applyProtection="1">
      <alignment horizontal="center" vertical="top"/>
    </xf>
    <xf numFmtId="0" fontId="17" fillId="0" borderId="34" xfId="1" applyFont="1" applyBorder="1" applyAlignment="1" applyProtection="1">
      <alignment horizontal="left" vertical="center" wrapText="1"/>
    </xf>
    <xf numFmtId="2" fontId="13" fillId="2" borderId="31" xfId="1" applyNumberFormat="1" applyFont="1" applyFill="1" applyBorder="1" applyAlignment="1" applyProtection="1">
      <alignment horizontal="center" vertical="center"/>
      <protection locked="0"/>
    </xf>
    <xf numFmtId="4" fontId="2" fillId="3" borderId="4" xfId="1" applyNumberFormat="1" applyFont="1" applyFill="1" applyBorder="1" applyAlignment="1" applyProtection="1">
      <alignment horizontal="center" vertical="top"/>
      <protection locked="0"/>
    </xf>
    <xf numFmtId="4" fontId="2" fillId="0" borderId="4" xfId="1" applyNumberFormat="1" applyFont="1" applyBorder="1" applyAlignment="1" applyProtection="1">
      <alignment horizontal="center" vertical="top"/>
    </xf>
    <xf numFmtId="4" fontId="2" fillId="0" borderId="6" xfId="1" applyNumberFormat="1" applyFont="1" applyBorder="1" applyAlignment="1" applyProtection="1">
      <alignment horizontal="center" vertical="top"/>
    </xf>
    <xf numFmtId="0" fontId="3" fillId="0" borderId="34" xfId="1" applyFont="1" applyBorder="1" applyAlignment="1" applyProtection="1">
      <alignment horizontal="left" vertical="center" wrapText="1"/>
    </xf>
    <xf numFmtId="4" fontId="14" fillId="4" borderId="9" xfId="1" applyNumberFormat="1" applyFont="1" applyFill="1" applyBorder="1" applyAlignment="1" applyProtection="1">
      <alignment horizontal="center" vertical="top"/>
    </xf>
    <xf numFmtId="4" fontId="14" fillId="4" borderId="30" xfId="1" applyNumberFormat="1" applyFont="1" applyFill="1" applyBorder="1" applyAlignment="1" applyProtection="1">
      <alignment horizontal="center" vertical="top"/>
    </xf>
    <xf numFmtId="4" fontId="14" fillId="4" borderId="24" xfId="1" applyNumberFormat="1" applyFont="1" applyFill="1" applyBorder="1" applyAlignment="1" applyProtection="1">
      <alignment horizontal="center" vertical="top"/>
    </xf>
    <xf numFmtId="0" fontId="3" fillId="4" borderId="46" xfId="1" applyFont="1" applyFill="1" applyBorder="1" applyAlignment="1" applyProtection="1">
      <alignment horizontal="center" vertical="center" wrapText="1"/>
    </xf>
    <xf numFmtId="0" fontId="15" fillId="4" borderId="46" xfId="1" applyFont="1" applyFill="1" applyBorder="1" applyAlignment="1" applyProtection="1">
      <alignment horizontal="left" vertical="center" wrapText="1"/>
    </xf>
    <xf numFmtId="4" fontId="2" fillId="3" borderId="3" xfId="1" applyNumberFormat="1" applyFont="1" applyFill="1" applyBorder="1" applyAlignment="1" applyProtection="1">
      <alignment horizontal="center" vertical="top"/>
      <protection locked="0"/>
    </xf>
    <xf numFmtId="4" fontId="2" fillId="3" borderId="3" xfId="1" applyNumberFormat="1" applyFont="1" applyFill="1" applyBorder="1" applyAlignment="1">
      <alignment horizontal="center" vertical="top"/>
      <protection locked="0"/>
    </xf>
    <xf numFmtId="0" fontId="3" fillId="3" borderId="44" xfId="1" applyFont="1" applyFill="1" applyBorder="1" applyAlignment="1" applyProtection="1">
      <alignment horizontal="center" vertical="center" wrapText="1"/>
    </xf>
    <xf numFmtId="0" fontId="3" fillId="3" borderId="34" xfId="1" applyFont="1" applyFill="1" applyBorder="1" applyAlignment="1" applyProtection="1">
      <alignment horizontal="center" vertical="center" wrapText="1"/>
    </xf>
    <xf numFmtId="4" fontId="2" fillId="3" borderId="9" xfId="1" applyNumberFormat="1" applyFont="1" applyFill="1" applyBorder="1" applyAlignment="1">
      <alignment horizontal="center" vertical="top"/>
      <protection locked="0"/>
    </xf>
    <xf numFmtId="4" fontId="2" fillId="3" borderId="30" xfId="1" applyNumberFormat="1" applyFont="1" applyFill="1" applyBorder="1" applyAlignment="1">
      <alignment horizontal="center" vertical="top"/>
      <protection locked="0"/>
    </xf>
    <xf numFmtId="4" fontId="2" fillId="3" borderId="24" xfId="1" applyNumberFormat="1" applyFont="1" applyFill="1" applyBorder="1" applyAlignment="1" applyProtection="1">
      <alignment horizontal="center" vertical="top"/>
    </xf>
    <xf numFmtId="4" fontId="2" fillId="3" borderId="30" xfId="1" applyNumberFormat="1" applyFont="1" applyFill="1" applyBorder="1" applyAlignment="1" applyProtection="1">
      <alignment horizontal="center" vertical="top"/>
    </xf>
    <xf numFmtId="167" fontId="2" fillId="3" borderId="2" xfId="1" applyNumberFormat="1" applyFont="1" applyFill="1" applyBorder="1" applyAlignment="1">
      <alignment horizontal="center" vertical="top"/>
      <protection locked="0"/>
    </xf>
    <xf numFmtId="0" fontId="3" fillId="3" borderId="34" xfId="1" applyFont="1" applyFill="1" applyBorder="1" applyAlignment="1" applyProtection="1">
      <alignment horizontal="left" vertical="center" wrapText="1"/>
      <protection locked="0"/>
    </xf>
    <xf numFmtId="2" fontId="13" fillId="2" borderId="39" xfId="1" applyNumberFormat="1" applyFont="1" applyFill="1" applyBorder="1" applyAlignment="1">
      <alignment horizontal="center" vertical="center"/>
      <protection locked="0"/>
    </xf>
    <xf numFmtId="2" fontId="13" fillId="2" borderId="63" xfId="1" applyNumberFormat="1" applyFont="1" applyFill="1" applyBorder="1" applyAlignment="1">
      <alignment horizontal="center" vertical="center"/>
      <protection locked="0"/>
    </xf>
    <xf numFmtId="0" fontId="3" fillId="3" borderId="48" xfId="1" applyFont="1" applyFill="1" applyBorder="1" applyAlignment="1" applyProtection="1">
      <alignment horizontal="left" vertical="center" wrapText="1"/>
      <protection locked="0"/>
    </xf>
    <xf numFmtId="0" fontId="8" fillId="3" borderId="48" xfId="1" applyFont="1" applyFill="1" applyBorder="1" applyAlignment="1" applyProtection="1">
      <alignment horizontal="left" vertical="center" wrapText="1"/>
      <protection locked="0"/>
    </xf>
    <xf numFmtId="4" fontId="2" fillId="3" borderId="9" xfId="1" applyNumberFormat="1" applyFont="1" applyFill="1" applyBorder="1" applyAlignment="1" applyProtection="1">
      <alignment horizontal="center" vertical="top"/>
      <protection locked="0"/>
    </xf>
    <xf numFmtId="4" fontId="2" fillId="3" borderId="24" xfId="1" applyNumberFormat="1" applyFont="1" applyFill="1" applyBorder="1" applyAlignment="1">
      <alignment horizontal="center" vertical="top"/>
      <protection locked="0"/>
    </xf>
    <xf numFmtId="0" fontId="3" fillId="0" borderId="48" xfId="1" applyFont="1" applyBorder="1" applyAlignment="1" applyProtection="1">
      <alignment horizontal="center" vertical="center" wrapText="1"/>
    </xf>
    <xf numFmtId="4" fontId="2" fillId="0" borderId="64" xfId="1" applyNumberFormat="1" applyFont="1" applyBorder="1" applyAlignment="1" applyProtection="1">
      <alignment horizontal="center" vertical="top"/>
    </xf>
    <xf numFmtId="4" fontId="2" fillId="0" borderId="65" xfId="1" applyNumberFormat="1" applyFont="1" applyBorder="1" applyAlignment="1" applyProtection="1">
      <alignment horizontal="center" vertical="top"/>
    </xf>
    <xf numFmtId="4" fontId="2" fillId="0" borderId="66" xfId="1" applyNumberFormat="1" applyFont="1" applyBorder="1" applyAlignment="1" applyProtection="1">
      <alignment horizontal="center" vertical="top"/>
    </xf>
    <xf numFmtId="0" fontId="3" fillId="0" borderId="31" xfId="1" applyFont="1" applyBorder="1" applyAlignment="1" applyProtection="1">
      <alignment horizontal="center" vertical="center" wrapText="1"/>
    </xf>
    <xf numFmtId="0" fontId="3" fillId="0" borderId="31" xfId="1" applyFont="1" applyBorder="1" applyAlignment="1" applyProtection="1">
      <alignment horizontal="left" vertical="center" wrapText="1"/>
    </xf>
    <xf numFmtId="4" fontId="2" fillId="0" borderId="67" xfId="1" applyNumberFormat="1" applyFont="1" applyBorder="1" applyAlignment="1" applyProtection="1">
      <alignment horizontal="center" vertical="top"/>
    </xf>
    <xf numFmtId="4" fontId="2" fillId="0" borderId="8" xfId="1" applyNumberFormat="1" applyFont="1" applyBorder="1" applyAlignment="1" applyProtection="1">
      <alignment horizontal="center" vertical="top"/>
    </xf>
    <xf numFmtId="4" fontId="2" fillId="0" borderId="19" xfId="1" applyNumberFormat="1" applyFont="1" applyBorder="1" applyAlignment="1" applyProtection="1">
      <alignment horizontal="center" vertical="top"/>
    </xf>
    <xf numFmtId="4" fontId="2" fillId="3" borderId="8" xfId="1" applyNumberFormat="1" applyFont="1" applyFill="1" applyBorder="1" applyAlignment="1">
      <alignment horizontal="center" vertical="top"/>
      <protection locked="0"/>
    </xf>
    <xf numFmtId="0" fontId="3" fillId="0" borderId="68" xfId="1" applyFont="1" applyBorder="1" applyAlignment="1" applyProtection="1">
      <alignment horizontal="center" vertical="center" wrapText="1"/>
    </xf>
    <xf numFmtId="4" fontId="2" fillId="0" borderId="9" xfId="1" applyNumberFormat="1" applyFont="1" applyBorder="1" applyAlignment="1" applyProtection="1">
      <alignment horizontal="center" vertical="top"/>
    </xf>
    <xf numFmtId="4" fontId="2" fillId="0" borderId="30" xfId="1" applyNumberFormat="1" applyFont="1" applyBorder="1" applyAlignment="1" applyProtection="1">
      <alignment horizontal="center" vertical="top"/>
    </xf>
    <xf numFmtId="4" fontId="2" fillId="0" borderId="24" xfId="1" applyNumberFormat="1" applyFont="1" applyBorder="1" applyAlignment="1" applyProtection="1">
      <alignment horizontal="center" vertical="top"/>
    </xf>
    <xf numFmtId="167" fontId="2" fillId="0" borderId="49" xfId="1" applyNumberFormat="1" applyFont="1" applyBorder="1" applyAlignment="1" applyProtection="1">
      <alignment horizontal="center" vertical="top"/>
    </xf>
    <xf numFmtId="167" fontId="2" fillId="0" borderId="16" xfId="1" applyNumberFormat="1" applyFont="1" applyBorder="1" applyAlignment="1" applyProtection="1">
      <alignment horizontal="center" vertical="top"/>
    </xf>
    <xf numFmtId="167" fontId="2" fillId="0" borderId="20" xfId="1" applyNumberFormat="1" applyFont="1" applyBorder="1" applyAlignment="1" applyProtection="1">
      <alignment horizontal="center" vertical="top"/>
    </xf>
    <xf numFmtId="0" fontId="2" fillId="0" borderId="21" xfId="1" applyFont="1" applyBorder="1" applyAlignment="1" applyProtection="1">
      <alignment horizontal="center" vertical="top"/>
    </xf>
    <xf numFmtId="0" fontId="3" fillId="0" borderId="60" xfId="1" applyFont="1" applyBorder="1" applyAlignment="1" applyProtection="1">
      <alignment horizontal="center" vertical="center" wrapText="1"/>
    </xf>
    <xf numFmtId="4" fontId="14" fillId="4" borderId="1" xfId="1" applyNumberFormat="1" applyFont="1" applyFill="1" applyBorder="1" applyAlignment="1" applyProtection="1">
      <alignment horizontal="center" vertical="top"/>
    </xf>
    <xf numFmtId="4" fontId="14" fillId="4" borderId="3" xfId="1" applyNumberFormat="1" applyFont="1" applyFill="1" applyBorder="1" applyAlignment="1" applyProtection="1">
      <alignment horizontal="center" vertical="top"/>
    </xf>
    <xf numFmtId="4" fontId="14" fillId="4" borderId="2" xfId="1" applyNumberFormat="1" applyFont="1" applyFill="1" applyBorder="1" applyAlignment="1" applyProtection="1">
      <alignment horizontal="center" vertical="top"/>
    </xf>
    <xf numFmtId="4" fontId="14" fillId="3" borderId="3" xfId="1" applyNumberFormat="1" applyFont="1" applyFill="1" applyBorder="1" applyAlignment="1">
      <alignment horizontal="center" vertical="top"/>
      <protection locked="0"/>
    </xf>
    <xf numFmtId="0" fontId="3" fillId="4" borderId="52" xfId="1" applyFont="1" applyFill="1" applyBorder="1" applyAlignment="1" applyProtection="1">
      <alignment horizontal="center" vertical="center" wrapText="1"/>
    </xf>
    <xf numFmtId="0" fontId="3" fillId="4" borderId="69" xfId="1" applyFont="1" applyFill="1" applyBorder="1" applyAlignment="1" applyProtection="1">
      <alignment horizontal="center" vertical="center" wrapText="1"/>
    </xf>
    <xf numFmtId="4" fontId="13" fillId="3" borderId="1" xfId="1" applyNumberFormat="1" applyFont="1" applyFill="1" applyBorder="1" applyAlignment="1">
      <alignment horizontal="center" vertical="top"/>
      <protection locked="0"/>
    </xf>
    <xf numFmtId="4" fontId="13" fillId="3" borderId="3" xfId="1" applyNumberFormat="1" applyFont="1" applyFill="1" applyBorder="1" applyAlignment="1">
      <alignment horizontal="center" vertical="top"/>
      <protection locked="0"/>
    </xf>
    <xf numFmtId="4" fontId="13" fillId="3" borderId="2" xfId="1" applyNumberFormat="1" applyFont="1" applyFill="1" applyBorder="1" applyAlignment="1">
      <alignment horizontal="center" vertical="top"/>
      <protection locked="0"/>
    </xf>
    <xf numFmtId="0" fontId="17" fillId="0" borderId="44" xfId="1" applyFont="1" applyBorder="1" applyAlignment="1" applyProtection="1">
      <alignment horizontal="left" vertical="center" wrapText="1"/>
    </xf>
    <xf numFmtId="4" fontId="13" fillId="3" borderId="24" xfId="1" applyNumberFormat="1" applyFont="1" applyFill="1" applyBorder="1" applyAlignment="1" applyProtection="1">
      <alignment horizontal="center" vertical="top"/>
      <protection locked="0"/>
    </xf>
    <xf numFmtId="4" fontId="13" fillId="3" borderId="24" xfId="1" applyNumberFormat="1" applyFont="1" applyFill="1" applyBorder="1" applyAlignment="1">
      <alignment horizontal="center" vertical="top"/>
      <protection locked="0"/>
    </xf>
    <xf numFmtId="4" fontId="13" fillId="3" borderId="30" xfId="1" applyNumberFormat="1" applyFont="1" applyFill="1" applyBorder="1" applyAlignment="1">
      <alignment horizontal="center" vertical="top"/>
      <protection locked="0"/>
    </xf>
    <xf numFmtId="0" fontId="3" fillId="0" borderId="69" xfId="1" applyFont="1" applyBorder="1" applyAlignment="1" applyProtection="1">
      <alignment horizontal="center" vertical="center" wrapText="1"/>
    </xf>
    <xf numFmtId="4" fontId="14" fillId="4" borderId="64" xfId="1" applyNumberFormat="1" applyFont="1" applyFill="1" applyBorder="1" applyAlignment="1" applyProtection="1">
      <alignment horizontal="center" vertical="top"/>
    </xf>
    <xf numFmtId="4" fontId="14" fillId="4" borderId="65" xfId="1" applyNumberFormat="1" applyFont="1" applyFill="1" applyBorder="1" applyAlignment="1" applyProtection="1">
      <alignment horizontal="center" vertical="top"/>
    </xf>
    <xf numFmtId="4" fontId="14" fillId="4" borderId="66" xfId="1" applyNumberFormat="1" applyFont="1" applyFill="1" applyBorder="1" applyAlignment="1" applyProtection="1">
      <alignment horizontal="center" vertical="top"/>
    </xf>
    <xf numFmtId="0" fontId="3" fillId="4" borderId="63" xfId="1" applyFont="1" applyFill="1" applyBorder="1" applyAlignment="1" applyProtection="1">
      <alignment horizontal="center" vertical="center" wrapText="1"/>
    </xf>
    <xf numFmtId="2" fontId="13" fillId="2" borderId="31" xfId="1" applyNumberFormat="1" applyFont="1" applyFill="1" applyBorder="1" applyAlignment="1">
      <alignment horizontal="center" vertical="center" wrapText="1"/>
      <protection locked="0"/>
    </xf>
    <xf numFmtId="4" fontId="2" fillId="3" borderId="64" xfId="1" applyNumberFormat="1" applyFont="1" applyFill="1" applyBorder="1" applyAlignment="1" applyProtection="1">
      <alignment horizontal="center" vertical="top"/>
    </xf>
    <xf numFmtId="4" fontId="2" fillId="3" borderId="65" xfId="1" applyNumberFormat="1" applyFont="1" applyFill="1" applyBorder="1" applyAlignment="1" applyProtection="1">
      <alignment horizontal="center" vertical="top"/>
    </xf>
    <xf numFmtId="4" fontId="2" fillId="3" borderId="66" xfId="1" applyNumberFormat="1" applyFont="1" applyFill="1" applyBorder="1" applyAlignment="1" applyProtection="1">
      <alignment horizontal="center" vertical="top"/>
    </xf>
    <xf numFmtId="0" fontId="3" fillId="0" borderId="63" xfId="1" applyFont="1" applyBorder="1" applyAlignment="1" applyProtection="1">
      <alignment horizontal="center" vertical="center" wrapText="1"/>
    </xf>
    <xf numFmtId="0" fontId="3" fillId="0" borderId="44" xfId="1" applyFont="1" applyBorder="1" applyAlignment="1" applyProtection="1">
      <alignment horizontal="left" vertical="center" wrapText="1"/>
    </xf>
    <xf numFmtId="4" fontId="14" fillId="5" borderId="30" xfId="1" applyNumberFormat="1" applyFont="1" applyFill="1" applyBorder="1" applyAlignment="1" applyProtection="1">
      <alignment horizontal="center" vertical="top"/>
    </xf>
    <xf numFmtId="0" fontId="14" fillId="0" borderId="33" xfId="1" applyFont="1" applyBorder="1" applyAlignment="1" applyProtection="1">
      <alignment horizontal="center" vertical="top"/>
    </xf>
    <xf numFmtId="0" fontId="14" fillId="0" borderId="32" xfId="1" applyFont="1" applyBorder="1" applyAlignment="1" applyProtection="1">
      <alignment horizontal="left" vertical="center"/>
    </xf>
    <xf numFmtId="0" fontId="2" fillId="0" borderId="31" xfId="1" applyFont="1" applyBorder="1" applyAlignment="1" applyProtection="1">
      <alignment horizontal="center" vertical="top" wrapText="1"/>
    </xf>
    <xf numFmtId="0" fontId="2" fillId="0" borderId="31" xfId="1" applyFont="1" applyBorder="1" applyAlignment="1" applyProtection="1">
      <alignment horizontal="center" vertical="top"/>
    </xf>
    <xf numFmtId="2" fontId="13" fillId="2" borderId="1" xfId="1" applyNumberFormat="1" applyFont="1" applyFill="1" applyBorder="1" applyAlignment="1">
      <alignment horizontal="center" vertical="center"/>
      <protection locked="0"/>
    </xf>
    <xf numFmtId="4" fontId="2" fillId="3" borderId="2" xfId="1" applyNumberFormat="1" applyFont="1" applyFill="1" applyBorder="1" applyAlignment="1" applyProtection="1">
      <alignment horizontal="right" vertical="center"/>
    </xf>
    <xf numFmtId="2" fontId="13" fillId="2" borderId="4" xfId="1" applyNumberFormat="1" applyFont="1" applyFill="1" applyBorder="1" applyAlignment="1">
      <alignment horizontal="center" vertical="center"/>
      <protection locked="0"/>
    </xf>
    <xf numFmtId="4" fontId="14" fillId="3" borderId="5" xfId="1" applyNumberFormat="1" applyFont="1" applyFill="1" applyBorder="1" applyAlignment="1">
      <alignment horizontal="right" vertical="center"/>
      <protection locked="0"/>
    </xf>
    <xf numFmtId="4" fontId="2" fillId="3" borderId="5" xfId="1" applyNumberFormat="1" applyFont="1" applyFill="1" applyBorder="1" applyAlignment="1" applyProtection="1">
      <alignment horizontal="right" vertical="center"/>
    </xf>
    <xf numFmtId="2" fontId="25" fillId="2" borderId="9" xfId="1" applyNumberFormat="1" applyFont="1" applyFill="1" applyBorder="1" applyAlignment="1">
      <alignment horizontal="center" vertical="center" wrapText="1"/>
      <protection locked="0"/>
    </xf>
    <xf numFmtId="0" fontId="14" fillId="0" borderId="24" xfId="1" applyFont="1" applyBorder="1" applyAlignment="1" applyProtection="1">
      <alignment vertical="center"/>
    </xf>
    <xf numFmtId="0" fontId="14" fillId="0" borderId="30" xfId="1" applyFont="1" applyBorder="1" applyAlignment="1" applyProtection="1">
      <alignment horizontal="left" vertical="center"/>
    </xf>
    <xf numFmtId="2" fontId="2" fillId="0" borderId="0" xfId="1" applyNumberFormat="1" applyFont="1" applyAlignment="1" applyProtection="1">
      <alignment horizontal="center" vertical="top"/>
    </xf>
    <xf numFmtId="4" fontId="2" fillId="3" borderId="3" xfId="1" applyNumberFormat="1" applyFont="1" applyFill="1" applyBorder="1" applyAlignment="1" applyProtection="1">
      <alignment horizontal="center" vertical="top"/>
    </xf>
    <xf numFmtId="0" fontId="3" fillId="0" borderId="1" xfId="1" applyFont="1" applyBorder="1" applyAlignment="1" applyProtection="1">
      <alignment horizontal="center" vertical="center" wrapText="1"/>
    </xf>
    <xf numFmtId="0" fontId="3" fillId="0" borderId="4" xfId="1" applyFont="1" applyBorder="1" applyAlignment="1" applyProtection="1">
      <alignment horizontal="center" vertical="center" wrapText="1"/>
    </xf>
    <xf numFmtId="2" fontId="13" fillId="10" borderId="31" xfId="1" applyNumberFormat="1" applyFont="1" applyFill="1" applyBorder="1" applyAlignment="1">
      <alignment horizontal="center" vertical="center"/>
      <protection locked="0"/>
    </xf>
    <xf numFmtId="167" fontId="14" fillId="10" borderId="4" xfId="1" applyNumberFormat="1" applyFont="1" applyFill="1" applyBorder="1" applyAlignment="1" applyProtection="1">
      <alignment horizontal="center" vertical="top" wrapText="1"/>
    </xf>
    <xf numFmtId="167" fontId="14" fillId="10" borderId="6" xfId="1" applyNumberFormat="1" applyFont="1" applyFill="1" applyBorder="1" applyAlignment="1" applyProtection="1">
      <alignment horizontal="center" vertical="top" wrapText="1"/>
    </xf>
    <xf numFmtId="167" fontId="14" fillId="10" borderId="5" xfId="1" applyNumberFormat="1" applyFont="1" applyFill="1" applyBorder="1" applyAlignment="1" applyProtection="1">
      <alignment horizontal="center" vertical="top" wrapText="1"/>
    </xf>
    <xf numFmtId="0" fontId="3" fillId="10" borderId="4" xfId="1" applyFont="1" applyFill="1" applyBorder="1" applyAlignment="1" applyProtection="1">
      <alignment horizontal="center" vertical="center" wrapText="1"/>
    </xf>
    <xf numFmtId="0" fontId="15" fillId="10" borderId="6" xfId="1" applyFont="1" applyFill="1" applyBorder="1" applyAlignment="1" applyProtection="1">
      <alignment horizontal="left" vertical="center" wrapText="1"/>
    </xf>
    <xf numFmtId="167" fontId="2" fillId="0" borderId="9" xfId="1" applyNumberFormat="1" applyFont="1" applyBorder="1" applyAlignment="1" applyProtection="1">
      <alignment horizontal="center" vertical="top" wrapText="1"/>
    </xf>
    <xf numFmtId="167" fontId="2" fillId="0" borderId="30" xfId="1" applyNumberFormat="1" applyFont="1" applyBorder="1" applyAlignment="1" applyProtection="1">
      <alignment horizontal="center" vertical="top" wrapText="1"/>
    </xf>
    <xf numFmtId="167" fontId="2" fillId="0" borderId="24" xfId="1" applyNumberFormat="1" applyFont="1" applyBorder="1" applyAlignment="1" applyProtection="1">
      <alignment horizontal="center" vertical="top" wrapText="1"/>
    </xf>
    <xf numFmtId="0" fontId="3" fillId="0" borderId="9" xfId="1" applyFont="1" applyBorder="1" applyAlignment="1" applyProtection="1">
      <alignment horizontal="center" vertical="center" wrapText="1"/>
    </xf>
    <xf numFmtId="0" fontId="15" fillId="0" borderId="30" xfId="1" applyFont="1" applyBorder="1" applyAlignment="1" applyProtection="1">
      <alignment horizontal="left" vertical="center" wrapText="1"/>
    </xf>
    <xf numFmtId="4" fontId="2" fillId="3" borderId="4" xfId="1" applyNumberFormat="1" applyFont="1" applyFill="1" applyBorder="1" applyAlignment="1" applyProtection="1">
      <alignment horizontal="center" vertical="top"/>
    </xf>
    <xf numFmtId="4" fontId="2" fillId="0" borderId="1" xfId="1" applyNumberFormat="1" applyFont="1" applyBorder="1" applyAlignment="1" applyProtection="1">
      <alignment horizontal="center" vertical="top"/>
    </xf>
    <xf numFmtId="4" fontId="2" fillId="0" borderId="3" xfId="1" applyNumberFormat="1" applyFont="1" applyBorder="1" applyAlignment="1" applyProtection="1">
      <alignment horizontal="center" vertical="top"/>
    </xf>
    <xf numFmtId="4" fontId="14" fillId="0" borderId="4" xfId="1" applyNumberFormat="1" applyFont="1" applyBorder="1" applyAlignment="1" applyProtection="1">
      <alignment horizontal="center" vertical="top"/>
    </xf>
    <xf numFmtId="4" fontId="14" fillId="0" borderId="6" xfId="1" applyNumberFormat="1" applyFont="1" applyBorder="1" applyAlignment="1" applyProtection="1">
      <alignment horizontal="center" vertical="top"/>
    </xf>
    <xf numFmtId="4" fontId="14" fillId="0" borderId="5" xfId="1" applyNumberFormat="1" applyFont="1" applyBorder="1" applyAlignment="1" applyProtection="1">
      <alignment horizontal="center" vertical="top"/>
    </xf>
    <xf numFmtId="4" fontId="14" fillId="0" borderId="9" xfId="1" applyNumberFormat="1" applyFont="1" applyBorder="1" applyAlignment="1" applyProtection="1">
      <alignment horizontal="center" vertical="top"/>
    </xf>
    <xf numFmtId="4" fontId="14" fillId="0" borderId="30" xfId="1" applyNumberFormat="1" applyFont="1" applyBorder="1" applyAlignment="1" applyProtection="1">
      <alignment horizontal="center" vertical="top"/>
    </xf>
    <xf numFmtId="4" fontId="14" fillId="0" borderId="24" xfId="1" applyNumberFormat="1" applyFont="1" applyBorder="1" applyAlignment="1" applyProtection="1">
      <alignment horizontal="center" vertical="top"/>
    </xf>
    <xf numFmtId="4" fontId="2" fillId="3" borderId="2" xfId="1" applyNumberFormat="1" applyFont="1" applyFill="1" applyBorder="1" applyAlignment="1" applyProtection="1">
      <alignment horizontal="center" vertical="top"/>
      <protection locked="0"/>
    </xf>
    <xf numFmtId="3" fontId="14" fillId="4" borderId="9" xfId="1" applyNumberFormat="1" applyFont="1" applyFill="1" applyBorder="1" applyAlignment="1" applyProtection="1">
      <alignment horizontal="center" vertical="top" wrapText="1"/>
    </xf>
    <xf numFmtId="3" fontId="14" fillId="4" borderId="30" xfId="1" applyNumberFormat="1" applyFont="1" applyFill="1" applyBorder="1" applyAlignment="1" applyProtection="1">
      <alignment horizontal="center" vertical="top" wrapText="1"/>
    </xf>
    <xf numFmtId="3" fontId="14" fillId="4" borderId="24" xfId="1" applyNumberFormat="1" applyFont="1" applyFill="1" applyBorder="1" applyAlignment="1" applyProtection="1">
      <alignment horizontal="center" vertical="top" wrapText="1"/>
    </xf>
    <xf numFmtId="0" fontId="3" fillId="4" borderId="9" xfId="1" applyFont="1" applyFill="1" applyBorder="1" applyAlignment="1" applyProtection="1">
      <alignment horizontal="center" vertical="center" wrapText="1"/>
    </xf>
    <xf numFmtId="0" fontId="2" fillId="0" borderId="57" xfId="1" applyFont="1" applyBorder="1" applyAlignment="1" applyProtection="1">
      <alignment horizontal="center" vertical="top" wrapText="1"/>
    </xf>
    <xf numFmtId="0" fontId="2" fillId="0" borderId="56" xfId="1" applyFont="1" applyBorder="1" applyAlignment="1" applyProtection="1">
      <alignment horizontal="center" vertical="top"/>
    </xf>
    <xf numFmtId="2" fontId="2" fillId="2" borderId="44" xfId="1" applyNumberFormat="1" applyFont="1" applyFill="1" applyBorder="1" applyAlignment="1">
      <alignment horizontal="center" vertical="center"/>
      <protection locked="0"/>
    </xf>
    <xf numFmtId="2" fontId="2" fillId="3" borderId="1" xfId="1" applyNumberFormat="1" applyFont="1" applyFill="1" applyBorder="1" applyAlignment="1">
      <alignment horizontal="center" vertical="center"/>
      <protection locked="0"/>
    </xf>
    <xf numFmtId="2" fontId="2" fillId="3" borderId="2" xfId="1" applyNumberFormat="1" applyFont="1" applyFill="1" applyBorder="1" applyAlignment="1">
      <alignment horizontal="center" vertical="center"/>
      <protection locked="0"/>
    </xf>
    <xf numFmtId="2" fontId="2" fillId="2" borderId="34" xfId="1" applyNumberFormat="1" applyFont="1" applyFill="1" applyBorder="1" applyAlignment="1">
      <alignment horizontal="center" vertical="center"/>
      <protection locked="0"/>
    </xf>
    <xf numFmtId="2" fontId="2" fillId="3" borderId="4" xfId="1" applyNumberFormat="1" applyFont="1" applyFill="1" applyBorder="1" applyAlignment="1">
      <alignment horizontal="center" vertical="center"/>
      <protection locked="0"/>
    </xf>
    <xf numFmtId="2" fontId="2" fillId="3" borderId="5" xfId="1" applyNumberFormat="1" applyFont="1" applyFill="1" applyBorder="1" applyAlignment="1">
      <alignment horizontal="center" vertical="center"/>
      <protection locked="0"/>
    </xf>
    <xf numFmtId="2" fontId="2" fillId="2" borderId="46" xfId="1" applyNumberFormat="1" applyFont="1" applyFill="1" applyBorder="1" applyAlignment="1">
      <alignment horizontal="center" vertical="center"/>
      <protection locked="0"/>
    </xf>
    <xf numFmtId="2" fontId="14" fillId="4" borderId="9" xfId="1" applyNumberFormat="1" applyFont="1" applyFill="1" applyBorder="1" applyAlignment="1" applyProtection="1">
      <alignment horizontal="center" vertical="center"/>
    </xf>
    <xf numFmtId="2" fontId="14" fillId="4" borderId="24" xfId="1" applyNumberFormat="1" applyFont="1" applyFill="1" applyBorder="1" applyAlignment="1" applyProtection="1">
      <alignment horizontal="center" vertical="center"/>
    </xf>
    <xf numFmtId="0" fontId="14" fillId="0" borderId="64" xfId="1" applyFont="1" applyBorder="1" applyAlignment="1" applyProtection="1">
      <alignment vertical="center"/>
    </xf>
    <xf numFmtId="0" fontId="14" fillId="0" borderId="66" xfId="1" applyFont="1" applyBorder="1" applyAlignment="1" applyProtection="1">
      <alignment vertical="center"/>
    </xf>
    <xf numFmtId="0" fontId="14" fillId="0" borderId="65" xfId="1" applyFont="1" applyBorder="1" applyAlignment="1" applyProtection="1">
      <alignment horizontal="left" vertical="center"/>
    </xf>
    <xf numFmtId="0" fontId="2" fillId="0" borderId="1" xfId="1" applyFont="1" applyBorder="1" applyAlignment="1" applyProtection="1">
      <alignment horizontal="center" vertical="center" wrapText="1"/>
    </xf>
    <xf numFmtId="2" fontId="2" fillId="3" borderId="47" xfId="1" applyNumberFormat="1" applyFont="1" applyFill="1" applyBorder="1" applyAlignment="1">
      <alignment horizontal="right" vertical="center"/>
      <protection locked="0"/>
    </xf>
    <xf numFmtId="2" fontId="2" fillId="3" borderId="3" xfId="1" applyNumberFormat="1" applyFont="1" applyFill="1" applyBorder="1" applyAlignment="1">
      <alignment horizontal="right" vertical="center"/>
      <protection locked="0"/>
    </xf>
    <xf numFmtId="2" fontId="2" fillId="3" borderId="28" xfId="1" applyNumberFormat="1" applyFont="1" applyFill="1" applyBorder="1" applyAlignment="1">
      <alignment horizontal="right" vertical="center"/>
      <protection locked="0"/>
    </xf>
    <xf numFmtId="2" fontId="2" fillId="3" borderId="1" xfId="1" applyNumberFormat="1" applyFont="1" applyFill="1" applyBorder="1" applyAlignment="1">
      <alignment horizontal="right" vertical="center"/>
      <protection locked="0"/>
    </xf>
    <xf numFmtId="2" fontId="2" fillId="3" borderId="2" xfId="1" applyNumberFormat="1" applyFont="1" applyFill="1" applyBorder="1" applyAlignment="1">
      <alignment horizontal="right" vertical="center"/>
      <protection locked="0"/>
    </xf>
    <xf numFmtId="2" fontId="2" fillId="3" borderId="42" xfId="1" applyNumberFormat="1" applyFont="1" applyFill="1" applyBorder="1" applyAlignment="1">
      <alignment horizontal="right" vertical="center"/>
      <protection locked="0"/>
    </xf>
    <xf numFmtId="2" fontId="2" fillId="3" borderId="6" xfId="1" applyNumberFormat="1" applyFont="1" applyFill="1" applyBorder="1" applyAlignment="1">
      <alignment horizontal="right" vertical="center"/>
      <protection locked="0"/>
    </xf>
    <xf numFmtId="2" fontId="2" fillId="3" borderId="17" xfId="1" applyNumberFormat="1" applyFont="1" applyFill="1" applyBorder="1" applyAlignment="1">
      <alignment horizontal="right" vertical="center"/>
      <protection locked="0"/>
    </xf>
    <xf numFmtId="2" fontId="2" fillId="3" borderId="4" xfId="1" applyNumberFormat="1" applyFont="1" applyFill="1" applyBorder="1" applyAlignment="1">
      <alignment horizontal="right" vertical="center"/>
      <protection locked="0"/>
    </xf>
    <xf numFmtId="2" fontId="2" fillId="3" borderId="5" xfId="1" applyNumberFormat="1" applyFont="1" applyFill="1" applyBorder="1" applyAlignment="1">
      <alignment horizontal="right" vertical="center"/>
      <protection locked="0"/>
    </xf>
    <xf numFmtId="2" fontId="2" fillId="2" borderId="31" xfId="1" applyNumberFormat="1" applyFont="1" applyFill="1" applyBorder="1" applyAlignment="1">
      <alignment horizontal="center" vertical="center"/>
      <protection locked="0"/>
    </xf>
    <xf numFmtId="164" fontId="13" fillId="2" borderId="17" xfId="1" applyNumberFormat="1" applyFont="1" applyFill="1" applyBorder="1" applyAlignment="1" applyProtection="1">
      <alignment horizontal="right" vertical="center"/>
    </xf>
    <xf numFmtId="164" fontId="13" fillId="2" borderId="4" xfId="1" applyNumberFormat="1" applyFont="1" applyFill="1" applyBorder="1" applyAlignment="1" applyProtection="1">
      <alignment horizontal="right" vertical="center"/>
    </xf>
    <xf numFmtId="164" fontId="13" fillId="2" borderId="5" xfId="1" applyNumberFormat="1" applyFont="1" applyFill="1" applyBorder="1" applyAlignment="1" applyProtection="1">
      <alignment horizontal="right" vertical="center"/>
    </xf>
    <xf numFmtId="164" fontId="13" fillId="2" borderId="6" xfId="1" applyNumberFormat="1" applyFont="1" applyFill="1" applyBorder="1" applyAlignment="1" applyProtection="1">
      <alignment horizontal="right" vertical="center"/>
    </xf>
    <xf numFmtId="0" fontId="22" fillId="2" borderId="35" xfId="1" applyFont="1" applyFill="1" applyBorder="1" applyAlignment="1" applyProtection="1">
      <alignment horizontal="left" vertical="center" wrapText="1"/>
    </xf>
    <xf numFmtId="0" fontId="2" fillId="2" borderId="1" xfId="1" applyFont="1" applyFill="1" applyBorder="1" applyAlignment="1">
      <alignment horizontal="center" vertical="center"/>
      <protection locked="0"/>
    </xf>
    <xf numFmtId="2" fontId="13" fillId="3" borderId="2" xfId="1" applyNumberFormat="1" applyFont="1" applyFill="1" applyBorder="1" applyAlignment="1" applyProtection="1">
      <alignment horizontal="center" vertical="top"/>
    </xf>
    <xf numFmtId="2" fontId="14" fillId="4" borderId="5" xfId="1" applyNumberFormat="1" applyFont="1" applyFill="1" applyBorder="1" applyAlignment="1" applyProtection="1">
      <alignment horizontal="center" vertical="top"/>
    </xf>
    <xf numFmtId="2" fontId="14" fillId="3" borderId="5" xfId="1" applyNumberFormat="1" applyFont="1" applyFill="1" applyBorder="1" applyAlignment="1" applyProtection="1">
      <alignment horizontal="center" vertical="top"/>
    </xf>
    <xf numFmtId="2" fontId="13" fillId="3" borderId="5" xfId="1" applyNumberFormat="1" applyFont="1" applyFill="1" applyBorder="1" applyAlignment="1">
      <alignment horizontal="center" vertical="top"/>
      <protection locked="0"/>
    </xf>
    <xf numFmtId="2" fontId="13" fillId="3" borderId="5" xfId="1" applyNumberFormat="1" applyFont="1" applyFill="1" applyBorder="1" applyAlignment="1" applyProtection="1">
      <alignment horizontal="center" vertical="top"/>
    </xf>
    <xf numFmtId="0" fontId="28" fillId="0" borderId="0" xfId="1" applyFont="1" applyAlignment="1" applyProtection="1">
      <alignment horizontal="center" vertical="top"/>
    </xf>
    <xf numFmtId="167" fontId="13" fillId="6" borderId="34" xfId="1" applyNumberFormat="1" applyFont="1" applyFill="1" applyBorder="1" applyAlignment="1">
      <alignment horizontal="center" vertical="top" wrapText="1"/>
      <protection locked="0"/>
    </xf>
    <xf numFmtId="167" fontId="29" fillId="6" borderId="18" xfId="1" applyNumberFormat="1" applyFont="1" applyFill="1" applyBorder="1" applyAlignment="1" applyProtection="1">
      <alignment horizontal="center" vertical="top" wrapText="1"/>
    </xf>
    <xf numFmtId="167" fontId="29" fillId="6" borderId="6" xfId="1" applyNumberFormat="1" applyFont="1" applyFill="1" applyBorder="1" applyAlignment="1" applyProtection="1">
      <alignment horizontal="center" vertical="top" wrapText="1"/>
    </xf>
    <xf numFmtId="167" fontId="29" fillId="6" borderId="70" xfId="1" applyNumberFormat="1" applyFont="1" applyFill="1" applyBorder="1" applyAlignment="1" applyProtection="1">
      <alignment horizontal="center" vertical="top" wrapText="1"/>
    </xf>
    <xf numFmtId="4" fontId="29" fillId="6" borderId="50" xfId="1" applyNumberFormat="1" applyFont="1" applyFill="1" applyBorder="1" applyAlignment="1" applyProtection="1">
      <alignment horizontal="center" vertical="top" wrapText="1"/>
    </xf>
    <xf numFmtId="167" fontId="29" fillId="6" borderId="4" xfId="1" applyNumberFormat="1" applyFont="1" applyFill="1" applyBorder="1" applyAlignment="1" applyProtection="1">
      <alignment horizontal="center" vertical="top" wrapText="1"/>
    </xf>
    <xf numFmtId="4" fontId="29" fillId="6" borderId="29" xfId="1" applyNumberFormat="1" applyFont="1" applyFill="1" applyBorder="1" applyAlignment="1" applyProtection="1">
      <alignment horizontal="center" vertical="top"/>
    </xf>
    <xf numFmtId="4" fontId="29" fillId="6" borderId="50" xfId="1" applyNumberFormat="1" applyFont="1" applyFill="1" applyBorder="1" applyAlignment="1" applyProtection="1">
      <alignment horizontal="center" vertical="top"/>
    </xf>
    <xf numFmtId="0" fontId="17" fillId="6" borderId="34" xfId="1" applyFont="1" applyFill="1" applyBorder="1" applyAlignment="1" applyProtection="1">
      <alignment horizontal="center" vertical="center" wrapText="1"/>
    </xf>
    <xf numFmtId="0" fontId="17" fillId="6" borderId="6" xfId="1" applyFont="1" applyFill="1" applyBorder="1" applyAlignment="1" applyProtection="1">
      <alignment horizontal="left" vertical="center" wrapText="1"/>
    </xf>
    <xf numFmtId="2" fontId="2" fillId="2" borderId="34" xfId="1" applyNumberFormat="1" applyFont="1" applyFill="1" applyBorder="1" applyAlignment="1">
      <alignment horizontal="center" vertical="top"/>
      <protection locked="0"/>
    </xf>
    <xf numFmtId="4" fontId="28" fillId="3" borderId="4" xfId="1" applyNumberFormat="1" applyFont="1" applyFill="1" applyBorder="1" applyAlignment="1">
      <alignment horizontal="center" vertical="top"/>
      <protection locked="0"/>
    </xf>
    <xf numFmtId="4" fontId="28" fillId="3" borderId="6" xfId="1" applyNumberFormat="1" applyFont="1" applyFill="1" applyBorder="1" applyAlignment="1">
      <alignment horizontal="center" vertical="top"/>
      <protection locked="0"/>
    </xf>
    <xf numFmtId="4" fontId="28" fillId="3" borderId="5" xfId="1" applyNumberFormat="1" applyFont="1" applyFill="1" applyBorder="1" applyAlignment="1">
      <alignment horizontal="center" vertical="top"/>
      <protection locked="0"/>
    </xf>
    <xf numFmtId="4" fontId="28" fillId="3" borderId="5" xfId="1" applyNumberFormat="1" applyFont="1" applyFill="1" applyBorder="1" applyAlignment="1" applyProtection="1">
      <alignment horizontal="center" vertical="top"/>
      <protection locked="0"/>
    </xf>
    <xf numFmtId="4" fontId="28" fillId="3" borderId="4" xfId="1" applyNumberFormat="1" applyFont="1" applyFill="1" applyBorder="1" applyAlignment="1" applyProtection="1">
      <alignment horizontal="center" vertical="top"/>
      <protection locked="0"/>
    </xf>
    <xf numFmtId="4" fontId="28" fillId="3" borderId="6" xfId="1" applyNumberFormat="1" applyFont="1" applyFill="1" applyBorder="1" applyAlignment="1" applyProtection="1">
      <alignment horizontal="center" vertical="top"/>
      <protection locked="0"/>
    </xf>
    <xf numFmtId="4" fontId="28" fillId="0" borderId="6" xfId="1" applyNumberFormat="1" applyFont="1" applyBorder="1" applyAlignment="1" applyProtection="1">
      <alignment horizontal="center" vertical="top"/>
    </xf>
    <xf numFmtId="3" fontId="30" fillId="0" borderId="4" xfId="1" applyNumberFormat="1" applyFont="1" applyBorder="1" applyAlignment="1" applyProtection="1">
      <alignment horizontal="center" vertical="top"/>
    </xf>
    <xf numFmtId="3" fontId="30" fillId="0" borderId="6" xfId="1" applyNumberFormat="1" applyFont="1" applyBorder="1" applyAlignment="1" applyProtection="1">
      <alignment horizontal="center" vertical="top"/>
    </xf>
    <xf numFmtId="3" fontId="30" fillId="0" borderId="5" xfId="1" applyNumberFormat="1" applyFont="1" applyBorder="1" applyAlignment="1" applyProtection="1">
      <alignment horizontal="center" vertical="top"/>
    </xf>
    <xf numFmtId="2" fontId="2" fillId="2" borderId="46" xfId="1" applyNumberFormat="1" applyFont="1" applyFill="1" applyBorder="1" applyAlignment="1">
      <alignment horizontal="center" vertical="top"/>
      <protection locked="0"/>
    </xf>
    <xf numFmtId="4" fontId="30" fillId="4" borderId="30" xfId="1" applyNumberFormat="1" applyFont="1" applyFill="1" applyBorder="1" applyAlignment="1" applyProtection="1">
      <alignment horizontal="center" vertical="top"/>
    </xf>
    <xf numFmtId="2" fontId="2" fillId="2" borderId="44" xfId="1" applyNumberFormat="1" applyFont="1" applyFill="1" applyBorder="1" applyAlignment="1">
      <alignment horizontal="center" vertical="top"/>
      <protection locked="0"/>
    </xf>
    <xf numFmtId="4" fontId="30" fillId="3" borderId="3" xfId="1" applyNumberFormat="1" applyFont="1" applyFill="1" applyBorder="1" applyAlignment="1" applyProtection="1">
      <alignment horizontal="center" vertical="top"/>
      <protection locked="0"/>
    </xf>
    <xf numFmtId="4" fontId="30" fillId="3" borderId="3" xfId="1" applyNumberFormat="1" applyFont="1" applyFill="1" applyBorder="1" applyAlignment="1">
      <alignment horizontal="center" vertical="top"/>
      <protection locked="0"/>
    </xf>
    <xf numFmtId="0" fontId="15" fillId="0" borderId="44" xfId="1" applyFont="1" applyBorder="1" applyAlignment="1" applyProtection="1">
      <alignment horizontal="left" vertical="center" wrapText="1"/>
    </xf>
    <xf numFmtId="4" fontId="30" fillId="3" borderId="5" xfId="1" applyNumberFormat="1" applyFont="1" applyFill="1" applyBorder="1" applyAlignment="1" applyProtection="1">
      <alignment horizontal="center" vertical="top"/>
      <protection locked="0"/>
    </xf>
    <xf numFmtId="4" fontId="30" fillId="3" borderId="5" xfId="1" applyNumberFormat="1" applyFont="1" applyFill="1" applyBorder="1" applyAlignment="1" applyProtection="1">
      <alignment horizontal="center" vertical="top"/>
    </xf>
    <xf numFmtId="4" fontId="30" fillId="3" borderId="6" xfId="1" applyNumberFormat="1" applyFont="1" applyFill="1" applyBorder="1" applyAlignment="1" applyProtection="1">
      <alignment horizontal="center" vertical="top"/>
    </xf>
    <xf numFmtId="0" fontId="15" fillId="0" borderId="34" xfId="1" applyFont="1" applyBorder="1" applyAlignment="1" applyProtection="1">
      <alignment horizontal="left" vertical="center" wrapText="1"/>
    </xf>
    <xf numFmtId="4" fontId="30" fillId="0" borderId="4" xfId="1" applyNumberFormat="1" applyFont="1" applyBorder="1" applyAlignment="1" applyProtection="1">
      <alignment horizontal="center" vertical="top"/>
    </xf>
    <xf numFmtId="4" fontId="30" fillId="0" borderId="6" xfId="1" applyNumberFormat="1" applyFont="1" applyBorder="1" applyAlignment="1" applyProtection="1">
      <alignment horizontal="center" vertical="top"/>
    </xf>
    <xf numFmtId="4" fontId="30" fillId="0" borderId="5" xfId="1" applyNumberFormat="1" applyFont="1" applyBorder="1" applyAlignment="1" applyProtection="1">
      <alignment horizontal="center" vertical="top"/>
    </xf>
    <xf numFmtId="4" fontId="28" fillId="0" borderId="4" xfId="1" applyNumberFormat="1" applyFont="1" applyBorder="1" applyAlignment="1" applyProtection="1">
      <alignment horizontal="center" vertical="top"/>
    </xf>
    <xf numFmtId="4" fontId="28" fillId="0" borderId="5" xfId="1" applyNumberFormat="1" applyFont="1" applyBorder="1" applyAlignment="1" applyProtection="1">
      <alignment horizontal="center" vertical="top"/>
    </xf>
    <xf numFmtId="4" fontId="29" fillId="0" borderId="4" xfId="1" applyNumberFormat="1" applyFont="1" applyBorder="1" applyAlignment="1" applyProtection="1">
      <alignment horizontal="center" vertical="top"/>
    </xf>
    <xf numFmtId="4" fontId="29" fillId="0" borderId="6" xfId="1" applyNumberFormat="1" applyFont="1" applyBorder="1" applyAlignment="1" applyProtection="1">
      <alignment horizontal="center" vertical="top"/>
    </xf>
    <xf numFmtId="4" fontId="29" fillId="0" borderId="5" xfId="1" applyNumberFormat="1" applyFont="1" applyBorder="1" applyAlignment="1" applyProtection="1">
      <alignment horizontal="center" vertical="top"/>
    </xf>
    <xf numFmtId="4" fontId="29" fillId="3" borderId="4" xfId="1" applyNumberFormat="1" applyFont="1" applyFill="1" applyBorder="1" applyAlignment="1">
      <alignment horizontal="center" vertical="top"/>
      <protection locked="0"/>
    </xf>
    <xf numFmtId="4" fontId="29" fillId="3" borderId="6" xfId="1" applyNumberFormat="1" applyFont="1" applyFill="1" applyBorder="1" applyAlignment="1">
      <alignment horizontal="center" vertical="top"/>
      <protection locked="0"/>
    </xf>
    <xf numFmtId="4" fontId="29" fillId="3" borderId="5" xfId="1" applyNumberFormat="1" applyFont="1" applyFill="1" applyBorder="1" applyAlignment="1">
      <alignment horizontal="center" vertical="top"/>
      <protection locked="0"/>
    </xf>
    <xf numFmtId="4" fontId="29" fillId="3" borderId="6" xfId="1" applyNumberFormat="1" applyFont="1" applyFill="1" applyBorder="1" applyAlignment="1" applyProtection="1">
      <alignment horizontal="center" vertical="top"/>
      <protection locked="0"/>
    </xf>
    <xf numFmtId="4" fontId="30" fillId="4" borderId="9" xfId="1" applyNumberFormat="1" applyFont="1" applyFill="1" applyBorder="1" applyAlignment="1" applyProtection="1">
      <alignment horizontal="center" vertical="top"/>
    </xf>
    <xf numFmtId="4" fontId="30" fillId="4" borderId="24" xfId="1" applyNumberFormat="1" applyFont="1" applyFill="1" applyBorder="1" applyAlignment="1" applyProtection="1">
      <alignment horizontal="center" vertical="top"/>
    </xf>
    <xf numFmtId="4" fontId="28" fillId="3" borderId="3" xfId="1" applyNumberFormat="1" applyFont="1" applyFill="1" applyBorder="1" applyAlignment="1" applyProtection="1">
      <alignment horizontal="center" vertical="top"/>
      <protection locked="0"/>
    </xf>
    <xf numFmtId="4" fontId="28" fillId="3" borderId="3" xfId="1" applyNumberFormat="1" applyFont="1" applyFill="1" applyBorder="1" applyAlignment="1">
      <alignment horizontal="center" vertical="top"/>
      <protection locked="0"/>
    </xf>
    <xf numFmtId="4" fontId="28" fillId="3" borderId="1" xfId="1" applyNumberFormat="1" applyFont="1" applyFill="1" applyBorder="1" applyAlignment="1">
      <alignment horizontal="center" vertical="top"/>
      <protection locked="0"/>
    </xf>
    <xf numFmtId="4" fontId="28" fillId="3" borderId="2" xfId="1" applyNumberFormat="1" applyFont="1" applyFill="1" applyBorder="1" applyAlignment="1" applyProtection="1">
      <alignment horizontal="center" vertical="top"/>
    </xf>
    <xf numFmtId="4" fontId="28" fillId="3" borderId="3" xfId="1" applyNumberFormat="1" applyFont="1" applyFill="1" applyBorder="1" applyAlignment="1" applyProtection="1">
      <alignment horizontal="center" vertical="top"/>
    </xf>
    <xf numFmtId="3" fontId="28" fillId="0" borderId="4" xfId="1" applyNumberFormat="1" applyFont="1" applyBorder="1" applyAlignment="1" applyProtection="1">
      <alignment horizontal="center" vertical="top"/>
    </xf>
    <xf numFmtId="3" fontId="28" fillId="0" borderId="6" xfId="1" applyNumberFormat="1" applyFont="1" applyBorder="1" applyAlignment="1" applyProtection="1">
      <alignment horizontal="center" vertical="top"/>
    </xf>
    <xf numFmtId="3" fontId="28" fillId="0" borderId="5" xfId="1" applyNumberFormat="1" applyFont="1" applyBorder="1" applyAlignment="1" applyProtection="1">
      <alignment horizontal="center" vertical="top"/>
    </xf>
    <xf numFmtId="4" fontId="28" fillId="3" borderId="2" xfId="1" applyNumberFormat="1" applyFont="1" applyFill="1" applyBorder="1" applyAlignment="1">
      <alignment horizontal="center" vertical="top"/>
      <protection locked="0"/>
    </xf>
    <xf numFmtId="2" fontId="25" fillId="2" borderId="31" xfId="1" applyNumberFormat="1" applyFont="1" applyFill="1" applyBorder="1" applyAlignment="1">
      <alignment horizontal="center" vertical="top" wrapText="1"/>
      <protection locked="0"/>
    </xf>
    <xf numFmtId="0" fontId="30" fillId="0" borderId="64" xfId="1" applyFont="1" applyBorder="1" applyAlignment="1" applyProtection="1">
      <alignment horizontal="center" vertical="top"/>
    </xf>
    <xf numFmtId="0" fontId="30" fillId="0" borderId="65" xfId="1" applyFont="1" applyBorder="1" applyAlignment="1" applyProtection="1">
      <alignment horizontal="center" vertical="top"/>
    </xf>
    <xf numFmtId="0" fontId="30" fillId="0" borderId="66" xfId="1" applyFont="1" applyBorder="1" applyAlignment="1" applyProtection="1">
      <alignment horizontal="center" vertical="top"/>
    </xf>
    <xf numFmtId="0" fontId="28" fillId="0" borderId="62" xfId="1" applyFont="1" applyBorder="1" applyAlignment="1" applyProtection="1">
      <alignment horizontal="center" vertical="top" wrapText="1"/>
    </xf>
    <xf numFmtId="0" fontId="28" fillId="0" borderId="61" xfId="1" applyFont="1" applyBorder="1" applyAlignment="1" applyProtection="1">
      <alignment horizontal="center" vertical="top"/>
    </xf>
    <xf numFmtId="0" fontId="28" fillId="0" borderId="31" xfId="1" applyFont="1" applyBorder="1" applyAlignment="1" applyProtection="1">
      <alignment horizontal="center" vertical="top" wrapText="1"/>
    </xf>
    <xf numFmtId="0" fontId="2" fillId="2" borderId="0" xfId="1" applyFont="1" applyFill="1" applyAlignment="1" applyProtection="1">
      <alignment vertical="top"/>
    </xf>
    <xf numFmtId="167" fontId="13" fillId="11" borderId="34" xfId="1" applyNumberFormat="1" applyFont="1" applyFill="1" applyBorder="1" applyAlignment="1">
      <alignment vertical="top" wrapText="1"/>
      <protection locked="0"/>
    </xf>
    <xf numFmtId="167" fontId="13" fillId="11" borderId="4" xfId="1" applyNumberFormat="1" applyFont="1" applyFill="1" applyBorder="1" applyAlignment="1" applyProtection="1">
      <alignment horizontal="center" vertical="top" wrapText="1"/>
    </xf>
    <xf numFmtId="4" fontId="13" fillId="11" borderId="6" xfId="1" applyNumberFormat="1" applyFont="1" applyFill="1" applyBorder="1" applyAlignment="1" applyProtection="1">
      <alignment horizontal="center" vertical="top" wrapText="1"/>
    </xf>
    <xf numFmtId="4" fontId="13" fillId="11" borderId="5" xfId="1" applyNumberFormat="1" applyFont="1" applyFill="1" applyBorder="1" applyAlignment="1" applyProtection="1">
      <alignment horizontal="center" vertical="top"/>
    </xf>
    <xf numFmtId="4" fontId="13" fillId="11" borderId="6" xfId="1" applyNumberFormat="1" applyFont="1" applyFill="1" applyBorder="1" applyAlignment="1" applyProtection="1">
      <alignment horizontal="center" vertical="top"/>
    </xf>
    <xf numFmtId="0" fontId="17" fillId="11" borderId="34" xfId="1" applyFont="1" applyFill="1" applyBorder="1" applyAlignment="1" applyProtection="1">
      <alignment horizontal="center" vertical="center" wrapText="1"/>
    </xf>
    <xf numFmtId="0" fontId="17" fillId="11" borderId="34" xfId="1" applyFont="1" applyFill="1" applyBorder="1" applyAlignment="1" applyProtection="1">
      <alignment horizontal="left" vertical="center" wrapText="1"/>
    </xf>
    <xf numFmtId="4" fontId="13" fillId="0" borderId="4" xfId="1" applyNumberFormat="1" applyFont="1" applyBorder="1" applyAlignment="1" applyProtection="1">
      <alignment horizontal="center" vertical="top"/>
    </xf>
    <xf numFmtId="4" fontId="13" fillId="0" borderId="6" xfId="1" applyNumberFormat="1" applyFont="1" applyBorder="1" applyAlignment="1" applyProtection="1">
      <alignment horizontal="center" vertical="top"/>
    </xf>
    <xf numFmtId="4" fontId="13" fillId="0" borderId="5" xfId="1" applyNumberFormat="1" applyFont="1" applyBorder="1" applyAlignment="1" applyProtection="1">
      <alignment horizontal="center" vertical="top"/>
    </xf>
    <xf numFmtId="4" fontId="2" fillId="3" borderId="1" xfId="1" applyNumberFormat="1" applyFont="1" applyFill="1" applyBorder="1" applyAlignment="1">
      <alignment horizontal="center" vertical="top"/>
      <protection locked="0"/>
    </xf>
    <xf numFmtId="4" fontId="14" fillId="12" borderId="9" xfId="1" applyNumberFormat="1" applyFont="1" applyFill="1" applyBorder="1" applyAlignment="1" applyProtection="1">
      <alignment horizontal="center" vertical="top"/>
    </xf>
    <xf numFmtId="4" fontId="14" fillId="12" borderId="30" xfId="1" applyNumberFormat="1" applyFont="1" applyFill="1" applyBorder="1" applyAlignment="1" applyProtection="1">
      <alignment horizontal="center" vertical="top"/>
    </xf>
    <xf numFmtId="4" fontId="14" fillId="12" borderId="24" xfId="1" applyNumberFormat="1" applyFont="1" applyFill="1" applyBorder="1" applyAlignment="1" applyProtection="1">
      <alignment horizontal="center" vertical="top"/>
    </xf>
    <xf numFmtId="4" fontId="2" fillId="3" borderId="1" xfId="1" applyNumberFormat="1" applyFont="1" applyFill="1" applyBorder="1" applyAlignment="1" applyProtection="1">
      <alignment horizontal="center" vertical="top"/>
    </xf>
    <xf numFmtId="3" fontId="14" fillId="0" borderId="4" xfId="1" applyNumberFormat="1" applyFont="1" applyBorder="1" applyAlignment="1" applyProtection="1">
      <alignment horizontal="center" vertical="top"/>
    </xf>
    <xf numFmtId="3" fontId="14" fillId="0" borderId="6" xfId="1" applyNumberFormat="1" applyFont="1" applyBorder="1" applyAlignment="1" applyProtection="1">
      <alignment horizontal="center" vertical="top"/>
    </xf>
    <xf numFmtId="3" fontId="14" fillId="0" borderId="5" xfId="1" applyNumberFormat="1" applyFont="1" applyBorder="1" applyAlignment="1" applyProtection="1">
      <alignment horizontal="center" vertical="top"/>
    </xf>
    <xf numFmtId="2" fontId="31" fillId="2" borderId="46" xfId="1" applyNumberFormat="1" applyFont="1" applyFill="1" applyBorder="1" applyAlignment="1">
      <alignment horizontal="left" vertical="top" wrapText="1"/>
      <protection locked="0"/>
    </xf>
    <xf numFmtId="2" fontId="13" fillId="2" borderId="22" xfId="1" applyNumberFormat="1" applyFont="1" applyFill="1" applyBorder="1" applyAlignment="1">
      <alignment horizontal="center" vertical="top"/>
      <protection locked="0"/>
    </xf>
    <xf numFmtId="0" fontId="14" fillId="0" borderId="25" xfId="1" applyFont="1" applyBorder="1" applyAlignment="1" applyProtection="1">
      <alignment horizontal="center" vertical="top"/>
    </xf>
    <xf numFmtId="0" fontId="14" fillId="0" borderId="25" xfId="1" applyFont="1" applyBorder="1" applyAlignment="1" applyProtection="1">
      <alignment vertical="center"/>
    </xf>
    <xf numFmtId="0" fontId="14" fillId="0" borderId="26" xfId="1" applyFont="1" applyBorder="1" applyAlignment="1" applyProtection="1">
      <alignment horizontal="left" vertical="center"/>
    </xf>
    <xf numFmtId="0" fontId="2" fillId="0" borderId="2" xfId="1" applyFont="1" applyBorder="1" applyAlignment="1" applyProtection="1">
      <alignment horizontal="center" vertical="top" wrapText="1"/>
    </xf>
    <xf numFmtId="0" fontId="2" fillId="0" borderId="2" xfId="1" applyFont="1" applyBorder="1" applyAlignment="1" applyProtection="1">
      <alignment horizontal="center" vertical="top"/>
    </xf>
    <xf numFmtId="0" fontId="2" fillId="0" borderId="24" xfId="1" applyFont="1" applyBorder="1" applyAlignment="1" applyProtection="1">
      <alignment horizontal="center" vertical="top" wrapText="1"/>
    </xf>
    <xf numFmtId="0" fontId="32" fillId="0" borderId="0" xfId="2" applyFont="1" applyProtection="1"/>
    <xf numFmtId="0" fontId="8" fillId="0" borderId="0" xfId="2" applyFont="1" applyProtection="1"/>
    <xf numFmtId="168" fontId="33" fillId="0" borderId="0" xfId="2" applyNumberFormat="1" applyFont="1" applyAlignment="1" applyProtection="1">
      <alignment vertical="center"/>
    </xf>
    <xf numFmtId="0" fontId="34" fillId="0" borderId="0" xfId="2" applyFont="1" applyAlignment="1" applyProtection="1">
      <alignment wrapText="1"/>
    </xf>
    <xf numFmtId="2" fontId="35" fillId="13" borderId="44" xfId="2" applyNumberFormat="1" applyFont="1" applyFill="1" applyBorder="1" applyAlignment="1" applyProtection="1">
      <alignment horizontal="center" vertical="center"/>
      <protection locked="0"/>
    </xf>
    <xf numFmtId="168" fontId="33" fillId="14" borderId="71" xfId="2" applyNumberFormat="1" applyFont="1" applyFill="1" applyBorder="1" applyAlignment="1" applyProtection="1">
      <alignment horizontal="center" vertical="top" wrapText="1"/>
    </xf>
    <xf numFmtId="168" fontId="33" fillId="14" borderId="72" xfId="2" applyNumberFormat="1" applyFont="1" applyFill="1" applyBorder="1" applyAlignment="1" applyProtection="1">
      <alignment horizontal="center" vertical="top" wrapText="1"/>
    </xf>
    <xf numFmtId="168" fontId="33" fillId="14" borderId="73" xfId="2" applyNumberFormat="1" applyFont="1" applyFill="1" applyBorder="1" applyAlignment="1" applyProtection="1">
      <alignment horizontal="center" vertical="top" wrapText="1"/>
    </xf>
    <xf numFmtId="168" fontId="33" fillId="14" borderId="74" xfId="2" applyNumberFormat="1" applyFont="1" applyFill="1" applyBorder="1" applyAlignment="1" applyProtection="1">
      <alignment horizontal="center" vertical="top" wrapText="1"/>
    </xf>
    <xf numFmtId="2" fontId="35" fillId="13" borderId="34" xfId="2" applyNumberFormat="1" applyFont="1" applyFill="1" applyBorder="1" applyAlignment="1" applyProtection="1">
      <alignment horizontal="center" vertical="center"/>
      <protection locked="0"/>
    </xf>
    <xf numFmtId="168" fontId="33" fillId="14" borderId="75" xfId="2" applyNumberFormat="1" applyFont="1" applyFill="1" applyBorder="1" applyAlignment="1" applyProtection="1">
      <alignment horizontal="center" vertical="top" wrapText="1"/>
    </xf>
    <xf numFmtId="168" fontId="33" fillId="14" borderId="76" xfId="2" applyNumberFormat="1" applyFont="1" applyFill="1" applyBorder="1" applyAlignment="1" applyProtection="1">
      <alignment horizontal="center" vertical="top" wrapText="1"/>
    </xf>
    <xf numFmtId="168" fontId="33" fillId="14" borderId="77" xfId="2" applyNumberFormat="1" applyFont="1" applyFill="1" applyBorder="1" applyAlignment="1" applyProtection="1">
      <alignment horizontal="center" vertical="top" wrapText="1"/>
    </xf>
    <xf numFmtId="168" fontId="33" fillId="14" borderId="78" xfId="2" applyNumberFormat="1" applyFont="1" applyFill="1" applyBorder="1" applyAlignment="1" applyProtection="1">
      <alignment horizontal="center" vertical="top" wrapText="1"/>
    </xf>
    <xf numFmtId="0" fontId="34" fillId="0" borderId="78" xfId="2" applyFont="1" applyBorder="1" applyAlignment="1">
      <alignment horizontal="center" vertical="center" wrapText="1"/>
    </xf>
    <xf numFmtId="0" fontId="34" fillId="0" borderId="76" xfId="2" applyFont="1" applyBorder="1" applyAlignment="1">
      <alignment horizontal="left" vertical="center" wrapText="1" shrinkToFit="1"/>
    </xf>
    <xf numFmtId="0" fontId="36" fillId="13" borderId="0" xfId="2" applyFont="1" applyFill="1" applyProtection="1"/>
    <xf numFmtId="0" fontId="8" fillId="13" borderId="76" xfId="2" applyFont="1" applyFill="1" applyBorder="1" applyAlignment="1">
      <alignment horizontal="left" vertical="center" wrapText="1"/>
    </xf>
    <xf numFmtId="0" fontId="37" fillId="15" borderId="46" xfId="2" applyFont="1" applyFill="1" applyBorder="1" applyAlignment="1" applyProtection="1">
      <alignment vertical="top" wrapText="1"/>
      <protection locked="0"/>
    </xf>
    <xf numFmtId="168" fontId="38" fillId="13" borderId="79" xfId="2" applyNumberFormat="1" applyFont="1" applyFill="1" applyBorder="1" applyAlignment="1" applyProtection="1">
      <alignment horizontal="center" vertical="top" wrapText="1"/>
    </xf>
    <xf numFmtId="168" fontId="38" fillId="13" borderId="80" xfId="2" applyNumberFormat="1" applyFont="1" applyFill="1" applyBorder="1" applyAlignment="1" applyProtection="1">
      <alignment horizontal="center" vertical="top" wrapText="1"/>
    </xf>
    <xf numFmtId="168" fontId="38" fillId="13" borderId="81" xfId="2" applyNumberFormat="1" applyFont="1" applyFill="1" applyBorder="1" applyAlignment="1" applyProtection="1">
      <alignment horizontal="center" vertical="top" wrapText="1"/>
    </xf>
    <xf numFmtId="168" fontId="38" fillId="13" borderId="82" xfId="2" applyNumberFormat="1" applyFont="1" applyFill="1" applyBorder="1" applyAlignment="1" applyProtection="1">
      <alignment horizontal="center" vertical="top" wrapText="1"/>
    </xf>
    <xf numFmtId="0" fontId="39" fillId="0" borderId="82" xfId="2" applyFont="1" applyFill="1" applyBorder="1" applyAlignment="1" applyProtection="1">
      <alignment horizontal="center" vertical="center" wrapText="1"/>
    </xf>
    <xf numFmtId="0" fontId="4" fillId="13" borderId="80" xfId="2" applyFont="1" applyFill="1" applyBorder="1" applyAlignment="1" applyProtection="1">
      <alignment horizontal="left" vertical="center" wrapText="1"/>
    </xf>
    <xf numFmtId="0" fontId="34" fillId="0" borderId="76" xfId="2" applyFont="1" applyBorder="1" applyAlignment="1" applyProtection="1">
      <alignment wrapText="1"/>
      <protection locked="0"/>
    </xf>
    <xf numFmtId="0" fontId="40" fillId="0" borderId="76" xfId="2" applyFont="1" applyBorder="1"/>
    <xf numFmtId="0" fontId="34" fillId="13" borderId="76" xfId="2" applyFont="1" applyFill="1" applyBorder="1" applyAlignment="1">
      <alignment horizontal="left" vertical="center" wrapText="1" shrinkToFit="1"/>
    </xf>
    <xf numFmtId="168" fontId="33" fillId="14" borderId="83" xfId="2" applyNumberFormat="1" applyFont="1" applyFill="1" applyBorder="1" applyAlignment="1" applyProtection="1">
      <alignment horizontal="center" vertical="top" wrapText="1"/>
    </xf>
    <xf numFmtId="168" fontId="33" fillId="14" borderId="76" xfId="2" applyNumberFormat="1" applyFont="1" applyFill="1" applyBorder="1" applyAlignment="1" applyProtection="1">
      <alignment horizontal="left" vertical="top" wrapText="1"/>
    </xf>
    <xf numFmtId="0" fontId="34" fillId="13" borderId="76" xfId="2" applyFont="1" applyFill="1" applyBorder="1" applyAlignment="1" applyProtection="1">
      <alignment wrapText="1"/>
      <protection locked="0"/>
    </xf>
    <xf numFmtId="0" fontId="34" fillId="0" borderId="78" xfId="2" applyFont="1" applyFill="1" applyBorder="1" applyAlignment="1" applyProtection="1">
      <alignment horizontal="center" vertical="center" wrapText="1"/>
    </xf>
    <xf numFmtId="0" fontId="34" fillId="0" borderId="76" xfId="2" applyFont="1" applyFill="1" applyBorder="1" applyAlignment="1" applyProtection="1">
      <alignment horizontal="left" vertical="center" wrapText="1" shrinkToFit="1"/>
    </xf>
    <xf numFmtId="0" fontId="37" fillId="13" borderId="31" xfId="2" applyFont="1" applyFill="1" applyBorder="1" applyAlignment="1" applyProtection="1">
      <alignment vertical="top" wrapText="1"/>
      <protection locked="0"/>
    </xf>
    <xf numFmtId="168" fontId="33" fillId="16" borderId="84" xfId="2" applyNumberFormat="1" applyFont="1" applyFill="1" applyBorder="1" applyAlignment="1" applyProtection="1">
      <alignment horizontal="center" vertical="top" wrapText="1"/>
    </xf>
    <xf numFmtId="168" fontId="33" fillId="16" borderId="85" xfId="2" applyNumberFormat="1" applyFont="1" applyFill="1" applyBorder="1" applyAlignment="1" applyProtection="1">
      <alignment horizontal="center" vertical="top" wrapText="1"/>
    </xf>
    <xf numFmtId="168" fontId="33" fillId="16" borderId="86" xfId="2" applyNumberFormat="1" applyFont="1" applyFill="1" applyBorder="1" applyAlignment="1" applyProtection="1">
      <alignment horizontal="center" vertical="top" wrapText="1"/>
    </xf>
    <xf numFmtId="0" fontId="34" fillId="16" borderId="86" xfId="2" applyFont="1" applyFill="1" applyBorder="1" applyAlignment="1" applyProtection="1">
      <alignment horizontal="center" vertical="center" wrapText="1"/>
    </xf>
    <xf numFmtId="0" fontId="4" fillId="16" borderId="85" xfId="2" applyFont="1" applyFill="1" applyBorder="1" applyAlignment="1" applyProtection="1">
      <alignment horizontal="left" vertical="center" wrapText="1"/>
    </xf>
    <xf numFmtId="0" fontId="41" fillId="0" borderId="0" xfId="2" applyFont="1" applyProtection="1"/>
    <xf numFmtId="168" fontId="42" fillId="0" borderId="71" xfId="2" applyNumberFormat="1" applyFont="1" applyFill="1" applyBorder="1" applyAlignment="1" applyProtection="1">
      <alignment horizontal="center" vertical="top" wrapText="1"/>
    </xf>
    <xf numFmtId="168" fontId="42" fillId="0" borderId="72" xfId="2" applyNumberFormat="1" applyFont="1" applyFill="1" applyBorder="1" applyAlignment="1" applyProtection="1">
      <alignment horizontal="center" vertical="top" wrapText="1"/>
    </xf>
    <xf numFmtId="168" fontId="42" fillId="0" borderId="74" xfId="2" applyNumberFormat="1" applyFont="1" applyFill="1" applyBorder="1" applyAlignment="1" applyProtection="1">
      <alignment horizontal="center" vertical="top" wrapText="1"/>
    </xf>
    <xf numFmtId="168" fontId="42" fillId="14" borderId="74" xfId="2" applyNumberFormat="1" applyFont="1" applyFill="1" applyBorder="1" applyAlignment="1" applyProtection="1">
      <alignment horizontal="center" vertical="top" wrapText="1"/>
      <protection locked="0"/>
    </xf>
    <xf numFmtId="0" fontId="43" fillId="0" borderId="74" xfId="2" applyFont="1" applyFill="1" applyBorder="1" applyAlignment="1" applyProtection="1">
      <alignment horizontal="center" vertical="center" wrapText="1"/>
    </xf>
    <xf numFmtId="0" fontId="43" fillId="0" borderId="72" xfId="2" applyFont="1" applyFill="1" applyBorder="1" applyAlignment="1" applyProtection="1">
      <alignment horizontal="left" vertical="center" wrapText="1" indent="1" shrinkToFit="1"/>
    </xf>
    <xf numFmtId="168" fontId="42" fillId="14" borderId="75" xfId="2" applyNumberFormat="1" applyFont="1" applyFill="1" applyBorder="1" applyAlignment="1" applyProtection="1">
      <alignment horizontal="center" vertical="top" wrapText="1"/>
      <protection locked="0"/>
    </xf>
    <xf numFmtId="168" fontId="42" fillId="14" borderId="76" xfId="2" applyNumberFormat="1" applyFont="1" applyFill="1" applyBorder="1" applyAlignment="1" applyProtection="1">
      <alignment horizontal="center" vertical="top" wrapText="1"/>
      <protection locked="0"/>
    </xf>
    <xf numFmtId="168" fontId="42" fillId="14" borderId="78" xfId="2" applyNumberFormat="1" applyFont="1" applyFill="1" applyBorder="1" applyAlignment="1" applyProtection="1">
      <alignment horizontal="center" vertical="top" wrapText="1"/>
      <protection locked="0"/>
    </xf>
    <xf numFmtId="0" fontId="43" fillId="0" borderId="78" xfId="2" applyFont="1" applyFill="1" applyBorder="1" applyAlignment="1" applyProtection="1">
      <alignment horizontal="center" vertical="center" wrapText="1"/>
    </xf>
    <xf numFmtId="0" fontId="43" fillId="0" borderId="76" xfId="2" applyFont="1" applyFill="1" applyBorder="1" applyAlignment="1" applyProtection="1">
      <alignment horizontal="left" vertical="center" wrapText="1" indent="1" shrinkToFit="1"/>
    </xf>
    <xf numFmtId="168" fontId="42" fillId="0" borderId="75" xfId="2" applyNumberFormat="1" applyFont="1" applyFill="1" applyBorder="1" applyAlignment="1" applyProtection="1">
      <alignment horizontal="center" vertical="top" wrapText="1"/>
    </xf>
    <xf numFmtId="168" fontId="42" fillId="0" borderId="76" xfId="2" applyNumberFormat="1" applyFont="1" applyFill="1" applyBorder="1" applyAlignment="1" applyProtection="1">
      <alignment horizontal="center" vertical="top" wrapText="1"/>
    </xf>
    <xf numFmtId="168" fontId="42" fillId="0" borderId="78" xfId="2" applyNumberFormat="1" applyFont="1" applyFill="1" applyBorder="1" applyAlignment="1" applyProtection="1">
      <alignment horizontal="center" vertical="top" wrapText="1"/>
    </xf>
    <xf numFmtId="2" fontId="35" fillId="13" borderId="46" xfId="2" applyNumberFormat="1" applyFont="1" applyFill="1" applyBorder="1" applyAlignment="1" applyProtection="1">
      <alignment horizontal="center" vertical="center"/>
      <protection locked="0"/>
    </xf>
    <xf numFmtId="168" fontId="33" fillId="14" borderId="79" xfId="2" applyNumberFormat="1" applyFont="1" applyFill="1" applyBorder="1" applyAlignment="1" applyProtection="1">
      <alignment horizontal="center" vertical="top" wrapText="1"/>
      <protection locked="0"/>
    </xf>
    <xf numFmtId="168" fontId="33" fillId="14" borderId="80" xfId="2" applyNumberFormat="1" applyFont="1" applyFill="1" applyBorder="1" applyAlignment="1" applyProtection="1">
      <alignment horizontal="center" vertical="top" wrapText="1"/>
      <protection locked="0"/>
    </xf>
    <xf numFmtId="168" fontId="33" fillId="14" borderId="82" xfId="2" applyNumberFormat="1" applyFont="1" applyFill="1" applyBorder="1" applyAlignment="1" applyProtection="1">
      <alignment horizontal="center" vertical="top" wrapText="1"/>
      <protection locked="0"/>
    </xf>
    <xf numFmtId="0" fontId="34" fillId="0" borderId="82" xfId="2" applyFont="1" applyFill="1" applyBorder="1" applyAlignment="1" applyProtection="1">
      <alignment horizontal="center" vertical="center" wrapText="1"/>
    </xf>
    <xf numFmtId="0" fontId="34" fillId="0" borderId="80" xfId="2" applyFont="1" applyFill="1" applyBorder="1" applyAlignment="1" applyProtection="1">
      <alignment horizontal="left" vertical="center" wrapText="1" shrinkToFit="1"/>
    </xf>
    <xf numFmtId="0" fontId="34" fillId="0" borderId="87" xfId="2" applyFont="1" applyFill="1" applyBorder="1" applyAlignment="1" applyProtection="1">
      <alignment horizontal="center" vertical="center" wrapText="1"/>
    </xf>
    <xf numFmtId="0" fontId="34" fillId="0" borderId="88" xfId="2" applyFont="1" applyFill="1" applyBorder="1" applyAlignment="1" applyProtection="1">
      <alignment horizontal="left" vertical="center" wrapText="1" shrinkToFit="1"/>
    </xf>
    <xf numFmtId="0" fontId="44" fillId="0" borderId="0" xfId="2" applyFont="1" applyProtection="1"/>
    <xf numFmtId="168" fontId="45" fillId="0" borderId="75" xfId="2" applyNumberFormat="1" applyFont="1" applyFill="1" applyBorder="1" applyAlignment="1" applyProtection="1">
      <alignment horizontal="center" vertical="top" wrapText="1"/>
    </xf>
    <xf numFmtId="168" fontId="45" fillId="0" borderId="76" xfId="2" applyNumberFormat="1" applyFont="1" applyFill="1" applyBorder="1" applyAlignment="1" applyProtection="1">
      <alignment horizontal="center" vertical="top" wrapText="1"/>
    </xf>
    <xf numFmtId="168" fontId="45" fillId="0" borderId="83" xfId="2" applyNumberFormat="1" applyFont="1" applyFill="1" applyBorder="1" applyAlignment="1" applyProtection="1">
      <alignment horizontal="center" vertical="top" wrapText="1"/>
    </xf>
    <xf numFmtId="168" fontId="45" fillId="0" borderId="77" xfId="2" applyNumberFormat="1" applyFont="1" applyFill="1" applyBorder="1" applyAlignment="1" applyProtection="1">
      <alignment horizontal="center" vertical="top" wrapText="1"/>
    </xf>
    <xf numFmtId="168" fontId="45" fillId="0" borderId="78" xfId="2" applyNumberFormat="1" applyFont="1" applyFill="1" applyBorder="1" applyAlignment="1" applyProtection="1">
      <alignment horizontal="center" vertical="top" wrapText="1"/>
    </xf>
    <xf numFmtId="168" fontId="45" fillId="14" borderId="89" xfId="2" applyNumberFormat="1" applyFont="1" applyFill="1" applyBorder="1" applyAlignment="1" applyProtection="1">
      <alignment horizontal="center" vertical="top" wrapText="1"/>
      <protection locked="0"/>
    </xf>
    <xf numFmtId="0" fontId="39" fillId="0" borderId="73" xfId="2" applyFont="1" applyFill="1" applyBorder="1" applyAlignment="1" applyProtection="1">
      <alignment horizontal="center" vertical="center" wrapText="1"/>
    </xf>
    <xf numFmtId="0" fontId="39" fillId="0" borderId="72" xfId="2" applyFont="1" applyFill="1" applyBorder="1" applyAlignment="1" applyProtection="1">
      <alignment horizontal="left" vertical="center" wrapText="1" indent="1" shrinkToFit="1"/>
    </xf>
    <xf numFmtId="168" fontId="45" fillId="14" borderId="83" xfId="2" applyNumberFormat="1" applyFont="1" applyFill="1" applyBorder="1" applyAlignment="1" applyProtection="1">
      <alignment horizontal="center" vertical="top" wrapText="1"/>
      <protection locked="0"/>
    </xf>
    <xf numFmtId="0" fontId="39" fillId="0" borderId="77" xfId="2" applyFont="1" applyFill="1" applyBorder="1" applyAlignment="1" applyProtection="1">
      <alignment horizontal="center" vertical="center" wrapText="1"/>
    </xf>
    <xf numFmtId="0" fontId="39" fillId="0" borderId="76" xfId="2" applyFont="1" applyFill="1" applyBorder="1" applyAlignment="1" applyProtection="1">
      <alignment horizontal="left" vertical="center" wrapText="1" indent="1" shrinkToFit="1"/>
    </xf>
    <xf numFmtId="167" fontId="6" fillId="17" borderId="34" xfId="2" applyNumberFormat="1" applyFont="1" applyFill="1" applyBorder="1" applyAlignment="1" applyProtection="1">
      <alignment vertical="center" wrapText="1"/>
      <protection locked="0"/>
    </xf>
    <xf numFmtId="168" fontId="42" fillId="17" borderId="75" xfId="2" applyNumberFormat="1" applyFont="1" applyFill="1" applyBorder="1" applyAlignment="1" applyProtection="1">
      <alignment horizontal="center" vertical="top" wrapText="1"/>
    </xf>
    <xf numFmtId="168" fontId="42" fillId="17" borderId="76" xfId="2" applyNumberFormat="1" applyFont="1" applyFill="1" applyBorder="1" applyAlignment="1" applyProtection="1">
      <alignment horizontal="center" vertical="top" wrapText="1"/>
    </xf>
    <xf numFmtId="168" fontId="42" fillId="17" borderId="90" xfId="2" applyNumberFormat="1" applyFont="1" applyFill="1" applyBorder="1" applyAlignment="1" applyProtection="1">
      <alignment horizontal="center" vertical="top" wrapText="1"/>
    </xf>
    <xf numFmtId="168" fontId="42" fillId="17" borderId="91" xfId="2" applyNumberFormat="1" applyFont="1" applyFill="1" applyBorder="1" applyAlignment="1" applyProtection="1">
      <alignment horizontal="center" vertical="top" wrapText="1"/>
    </xf>
    <xf numFmtId="168" fontId="42" fillId="17" borderId="77" xfId="2" applyNumberFormat="1" applyFont="1" applyFill="1" applyBorder="1" applyAlignment="1" applyProtection="1">
      <alignment horizontal="center" vertical="top" wrapText="1"/>
    </xf>
    <xf numFmtId="168" fontId="42" fillId="17" borderId="87" xfId="2" applyNumberFormat="1" applyFont="1" applyFill="1" applyBorder="1" applyAlignment="1" applyProtection="1">
      <alignment horizontal="center" vertical="top" wrapText="1"/>
    </xf>
    <xf numFmtId="0" fontId="43" fillId="17" borderId="77" xfId="2" applyFont="1" applyFill="1" applyBorder="1" applyAlignment="1" applyProtection="1">
      <alignment horizontal="center" vertical="center" wrapText="1"/>
    </xf>
    <xf numFmtId="0" fontId="43" fillId="17" borderId="76" xfId="2" applyFont="1" applyFill="1" applyBorder="1" applyAlignment="1" applyProtection="1">
      <alignment horizontal="left" vertical="center" wrapText="1" shrinkToFit="1"/>
    </xf>
    <xf numFmtId="0" fontId="36" fillId="0" borderId="0" xfId="2" applyFont="1" applyProtection="1"/>
    <xf numFmtId="0" fontId="37" fillId="13" borderId="46" xfId="2" applyFont="1" applyFill="1" applyBorder="1" applyAlignment="1" applyProtection="1">
      <alignment vertical="top" wrapText="1"/>
      <protection locked="0"/>
    </xf>
    <xf numFmtId="168" fontId="38" fillId="0" borderId="79" xfId="2" applyNumberFormat="1" applyFont="1" applyFill="1" applyBorder="1" applyAlignment="1" applyProtection="1">
      <alignment horizontal="center" vertical="top" wrapText="1"/>
    </xf>
    <xf numFmtId="168" fontId="38" fillId="0" borderId="80" xfId="2" applyNumberFormat="1" applyFont="1" applyFill="1" applyBorder="1" applyAlignment="1" applyProtection="1">
      <alignment horizontal="center" vertical="top" wrapText="1"/>
    </xf>
    <xf numFmtId="168" fontId="38" fillId="0" borderId="81" xfId="2" applyNumberFormat="1" applyFont="1" applyFill="1" applyBorder="1" applyAlignment="1" applyProtection="1">
      <alignment horizontal="center" vertical="top" wrapText="1"/>
    </xf>
    <xf numFmtId="168" fontId="38" fillId="0" borderId="92" xfId="2" applyNumberFormat="1" applyFont="1" applyFill="1" applyBorder="1" applyAlignment="1" applyProtection="1">
      <alignment horizontal="center" vertical="top" wrapText="1"/>
    </xf>
    <xf numFmtId="0" fontId="46" fillId="0" borderId="81" xfId="2" applyFont="1" applyFill="1" applyBorder="1" applyAlignment="1" applyProtection="1">
      <alignment horizontal="center" vertical="center" wrapText="1"/>
    </xf>
    <xf numFmtId="0" fontId="46" fillId="0" borderId="80" xfId="2" applyFont="1" applyFill="1" applyBorder="1" applyAlignment="1" applyProtection="1">
      <alignment horizontal="left" vertical="center" wrapText="1" shrinkToFit="1"/>
    </xf>
    <xf numFmtId="0" fontId="4" fillId="0" borderId="31" xfId="2" applyFont="1" applyFill="1" applyBorder="1" applyProtection="1">
      <protection locked="0"/>
    </xf>
    <xf numFmtId="168" fontId="33" fillId="0" borderId="93" xfId="2" applyNumberFormat="1" applyFont="1" applyFill="1" applyBorder="1" applyAlignment="1" applyProtection="1">
      <alignment vertical="center" wrapText="1"/>
    </xf>
    <xf numFmtId="168" fontId="33" fillId="0" borderId="94" xfId="2" applyNumberFormat="1" applyFont="1" applyFill="1" applyBorder="1" applyAlignment="1" applyProtection="1">
      <alignment vertical="center" wrapText="1"/>
    </xf>
    <xf numFmtId="168" fontId="33" fillId="0" borderId="95" xfId="2" applyNumberFormat="1" applyFont="1" applyFill="1" applyBorder="1" applyAlignment="1" applyProtection="1">
      <alignment vertical="center" wrapText="1"/>
    </xf>
    <xf numFmtId="168" fontId="33" fillId="0" borderId="96" xfId="2" applyNumberFormat="1" applyFont="1" applyFill="1" applyBorder="1" applyAlignment="1" applyProtection="1">
      <alignment vertical="center" wrapText="1"/>
    </xf>
    <xf numFmtId="168" fontId="33" fillId="0" borderId="97" xfId="2" applyNumberFormat="1" applyFont="1" applyFill="1" applyBorder="1" applyAlignment="1" applyProtection="1">
      <alignment vertical="center" wrapText="1"/>
    </xf>
    <xf numFmtId="0" fontId="46" fillId="0" borderId="97" xfId="2" applyFont="1" applyFill="1" applyBorder="1" applyAlignment="1" applyProtection="1">
      <alignment horizontal="center" vertical="center" wrapText="1"/>
    </xf>
    <xf numFmtId="0" fontId="46" fillId="0" borderId="94" xfId="2" applyFont="1" applyFill="1" applyBorder="1" applyAlignment="1" applyProtection="1">
      <alignment horizontal="left" vertical="center" wrapText="1" shrinkToFit="1"/>
    </xf>
    <xf numFmtId="0" fontId="47" fillId="0" borderId="0" xfId="2" applyFont="1" applyAlignment="1" applyProtection="1">
      <alignment vertical="top"/>
      <protection locked="0"/>
    </xf>
    <xf numFmtId="0" fontId="35" fillId="0" borderId="57" xfId="2" applyFont="1" applyBorder="1" applyAlignment="1" applyProtection="1">
      <alignment horizontal="center" vertical="center" wrapText="1"/>
    </xf>
    <xf numFmtId="0" fontId="35" fillId="0" borderId="56" xfId="2" applyFont="1" applyBorder="1" applyAlignment="1" applyProtection="1">
      <alignment horizontal="center" vertical="center"/>
    </xf>
    <xf numFmtId="0" fontId="35" fillId="0" borderId="31" xfId="2" applyFont="1" applyBorder="1" applyAlignment="1" applyProtection="1">
      <alignment horizontal="center" vertical="center" wrapText="1"/>
    </xf>
    <xf numFmtId="0" fontId="3" fillId="0" borderId="8" xfId="1" applyFont="1" applyBorder="1" applyAlignment="1" applyProtection="1">
      <alignment horizontal="left" vertical="center" wrapText="1"/>
    </xf>
    <xf numFmtId="0" fontId="3" fillId="0" borderId="7" xfId="1" applyFont="1" applyBorder="1" applyAlignment="1" applyProtection="1">
      <alignment horizontal="left" vertical="center" wrapText="1"/>
    </xf>
    <xf numFmtId="0" fontId="5" fillId="0" borderId="12" xfId="1" applyFont="1" applyBorder="1" applyAlignment="1" applyProtection="1">
      <alignment horizontal="left" vertical="center"/>
    </xf>
    <xf numFmtId="0" fontId="5" fillId="0" borderId="11" xfId="1" applyFont="1" applyBorder="1" applyAlignment="1" applyProtection="1">
      <alignment horizontal="left" vertical="center"/>
    </xf>
    <xf numFmtId="0" fontId="5" fillId="0" borderId="10" xfId="1" applyFont="1" applyBorder="1" applyAlignment="1" applyProtection="1">
      <alignment horizontal="left" vertical="center"/>
    </xf>
    <xf numFmtId="0" fontId="4" fillId="4" borderId="8" xfId="1" applyFont="1" applyFill="1" applyBorder="1" applyAlignment="1" applyProtection="1">
      <alignment horizontal="left" vertical="center" wrapText="1"/>
    </xf>
    <xf numFmtId="0" fontId="4" fillId="4" borderId="7" xfId="1" applyFont="1" applyFill="1" applyBorder="1" applyAlignment="1" applyProtection="1">
      <alignment horizontal="left" vertical="center" wrapText="1"/>
    </xf>
    <xf numFmtId="0" fontId="7" fillId="2" borderId="22" xfId="1" applyFont="1" applyFill="1" applyBorder="1" applyAlignment="1" applyProtection="1">
      <alignment horizontal="center" vertical="center" wrapText="1"/>
    </xf>
    <xf numFmtId="0" fontId="7" fillId="2" borderId="16" xfId="1" applyFont="1" applyFill="1" applyBorder="1" applyAlignment="1" applyProtection="1">
      <alignment horizontal="center" vertical="center" wrapText="1"/>
    </xf>
    <xf numFmtId="0" fontId="7" fillId="2" borderId="13" xfId="1" applyFont="1" applyFill="1" applyBorder="1" applyAlignment="1" applyProtection="1">
      <alignment horizontal="center" vertical="center" wrapText="1"/>
    </xf>
    <xf numFmtId="3" fontId="2" fillId="0" borderId="19" xfId="1" applyNumberFormat="1" applyFont="1" applyBorder="1" applyAlignment="1" applyProtection="1">
      <alignment horizontal="center" vertical="center"/>
    </xf>
    <xf numFmtId="0" fontId="2" fillId="0" borderId="14" xfId="1" applyFont="1" applyBorder="1" applyAlignment="1" applyProtection="1">
      <alignment horizontal="center" vertical="center"/>
    </xf>
    <xf numFmtId="3" fontId="2" fillId="0" borderId="18" xfId="1" applyNumberFormat="1" applyFont="1" applyBorder="1" applyAlignment="1" applyProtection="1">
      <alignment horizontal="center" vertical="center" wrapText="1"/>
    </xf>
    <xf numFmtId="3" fontId="2" fillId="0" borderId="17" xfId="1" applyNumberFormat="1" applyFont="1" applyBorder="1" applyAlignment="1" applyProtection="1">
      <alignment horizontal="center" vertical="center" wrapText="1"/>
    </xf>
    <xf numFmtId="0" fontId="2" fillId="0" borderId="26" xfId="1" applyFont="1" applyBorder="1" applyAlignment="1" applyProtection="1">
      <alignment horizontal="center" vertical="center"/>
    </xf>
    <xf numFmtId="0" fontId="2" fillId="0" borderId="21" xfId="1" applyFont="1" applyBorder="1" applyAlignment="1" applyProtection="1">
      <alignment horizontal="center" vertical="center"/>
    </xf>
    <xf numFmtId="0" fontId="2" fillId="0" borderId="15" xfId="1" applyFont="1" applyBorder="1" applyAlignment="1" applyProtection="1">
      <alignment horizontal="center" vertical="center"/>
    </xf>
    <xf numFmtId="0" fontId="3" fillId="0" borderId="25" xfId="1" applyFont="1" applyBorder="1" applyAlignment="1" applyProtection="1">
      <alignment horizontal="center" vertical="center" wrapText="1"/>
    </xf>
    <xf numFmtId="0" fontId="3" fillId="0" borderId="20" xfId="1" applyFont="1" applyBorder="1" applyAlignment="1" applyProtection="1">
      <alignment horizontal="center" vertical="center" wrapText="1"/>
    </xf>
    <xf numFmtId="0" fontId="3" fillId="0" borderId="14" xfId="1" applyFont="1" applyBorder="1" applyAlignment="1" applyProtection="1">
      <alignment horizontal="center" vertical="center" wrapText="1"/>
    </xf>
    <xf numFmtId="0" fontId="2" fillId="0" borderId="23" xfId="1" applyFont="1" applyBorder="1" applyAlignment="1" applyProtection="1">
      <alignment horizontal="center" vertical="center" wrapText="1"/>
    </xf>
    <xf numFmtId="0" fontId="2" fillId="0" borderId="11" xfId="1" applyFont="1" applyBorder="1" applyAlignment="1" applyProtection="1">
      <alignment horizontal="center" vertical="center" wrapText="1"/>
    </xf>
    <xf numFmtId="0" fontId="2" fillId="0" borderId="10" xfId="1" applyFont="1" applyBorder="1" applyAlignment="1" applyProtection="1">
      <alignment horizontal="center" vertical="center" wrapText="1"/>
    </xf>
    <xf numFmtId="0" fontId="8" fillId="0" borderId="8" xfId="1" applyFont="1" applyBorder="1" applyAlignment="1" applyProtection="1">
      <alignment horizontal="left" vertical="top" wrapText="1"/>
    </xf>
    <xf numFmtId="0" fontId="8" fillId="0" borderId="7" xfId="1" applyFont="1" applyBorder="1" applyAlignment="1" applyProtection="1">
      <alignment horizontal="left" vertical="top" wrapText="1"/>
    </xf>
    <xf numFmtId="0" fontId="5" fillId="2" borderId="12" xfId="1" applyFont="1" applyFill="1" applyBorder="1" applyAlignment="1" applyProtection="1">
      <alignment horizontal="left" vertical="center"/>
    </xf>
    <xf numFmtId="0" fontId="5" fillId="2" borderId="11" xfId="1" applyFont="1" applyFill="1" applyBorder="1" applyAlignment="1" applyProtection="1">
      <alignment horizontal="left" vertical="center"/>
    </xf>
    <xf numFmtId="0" fontId="5" fillId="2" borderId="10" xfId="1" applyFont="1" applyFill="1" applyBorder="1" applyAlignment="1" applyProtection="1">
      <alignment horizontal="left" vertical="center"/>
    </xf>
    <xf numFmtId="0" fontId="2" fillId="0" borderId="26" xfId="1" applyFont="1" applyBorder="1" applyAlignment="1" applyProtection="1">
      <alignment horizontal="center" vertical="top"/>
    </xf>
    <xf numFmtId="0" fontId="2" fillId="0" borderId="21" xfId="1" applyFont="1" applyBorder="1" applyAlignment="1" applyProtection="1">
      <alignment horizontal="center" vertical="top"/>
    </xf>
    <xf numFmtId="0" fontId="2" fillId="0" borderId="15" xfId="1" applyFont="1" applyBorder="1" applyAlignment="1" applyProtection="1">
      <alignment horizontal="center" vertical="top"/>
    </xf>
    <xf numFmtId="0" fontId="8" fillId="0" borderId="25" xfId="1" applyFont="1" applyBorder="1" applyAlignment="1" applyProtection="1">
      <alignment horizontal="center" vertical="top" wrapText="1"/>
    </xf>
    <xf numFmtId="0" fontId="8" fillId="0" borderId="20" xfId="1" applyFont="1" applyBorder="1" applyAlignment="1" applyProtection="1">
      <alignment horizontal="center" vertical="top" wrapText="1"/>
    </xf>
    <xf numFmtId="0" fontId="8" fillId="0" borderId="14" xfId="1" applyFont="1" applyBorder="1" applyAlignment="1" applyProtection="1">
      <alignment horizontal="center" vertical="top" wrapText="1"/>
    </xf>
    <xf numFmtId="0" fontId="4" fillId="0" borderId="8" xfId="1" applyFont="1" applyBorder="1" applyAlignment="1" applyProtection="1">
      <alignment horizontal="left" vertical="top" wrapText="1"/>
    </xf>
    <xf numFmtId="0" fontId="4" fillId="0" borderId="7" xfId="1" applyFont="1" applyBorder="1" applyAlignment="1" applyProtection="1">
      <alignment horizontal="left" vertical="top" wrapText="1"/>
    </xf>
    <xf numFmtId="0" fontId="18" fillId="2" borderId="22" xfId="1" applyFont="1" applyFill="1" applyBorder="1" applyAlignment="1" applyProtection="1">
      <alignment horizontal="center" vertical="center" wrapText="1"/>
    </xf>
    <xf numFmtId="0" fontId="18" fillId="2" borderId="16" xfId="1" applyFont="1" applyFill="1" applyBorder="1" applyAlignment="1" applyProtection="1">
      <alignment horizontal="center" vertical="center" wrapText="1"/>
    </xf>
    <xf numFmtId="0" fontId="2" fillId="0" borderId="20" xfId="1" applyFont="1" applyBorder="1" applyAlignment="1" applyProtection="1">
      <alignment horizontal="center" vertical="center"/>
    </xf>
    <xf numFmtId="4" fontId="2" fillId="0" borderId="20" xfId="1" applyNumberFormat="1" applyFont="1" applyBorder="1" applyAlignment="1" applyProtection="1">
      <alignment horizontal="center" vertical="center"/>
    </xf>
    <xf numFmtId="0" fontId="35" fillId="0" borderId="62" xfId="2" applyFont="1" applyBorder="1" applyAlignment="1" applyProtection="1">
      <alignment horizontal="center" vertical="center"/>
    </xf>
    <xf numFmtId="0" fontId="35" fillId="0" borderId="41" xfId="2" applyFont="1" applyBorder="1" applyAlignment="1" applyProtection="1">
      <alignment horizontal="center" vertical="center"/>
    </xf>
    <xf numFmtId="0" fontId="35" fillId="0" borderId="59" xfId="2" applyFont="1" applyBorder="1" applyAlignment="1" applyProtection="1">
      <alignment horizontal="center" vertical="center"/>
    </xf>
    <xf numFmtId="0" fontId="8" fillId="0" borderId="61" xfId="2" applyFont="1" applyBorder="1" applyAlignment="1" applyProtection="1">
      <alignment horizontal="center" vertical="center" wrapText="1"/>
    </xf>
    <xf numFmtId="0" fontId="8" fillId="0" borderId="60" xfId="2" applyFont="1" applyBorder="1" applyAlignment="1" applyProtection="1">
      <alignment horizontal="center" vertical="center" wrapText="1"/>
    </xf>
    <xf numFmtId="0" fontId="8" fillId="0" borderId="58" xfId="2" applyFont="1" applyBorder="1" applyAlignment="1" applyProtection="1">
      <alignment horizontal="center" vertical="center" wrapText="1"/>
    </xf>
    <xf numFmtId="0" fontId="35" fillId="0" borderId="32" xfId="2" applyFont="1" applyBorder="1" applyAlignment="1" applyProtection="1">
      <alignment horizontal="center" vertical="center" wrapText="1"/>
    </xf>
    <xf numFmtId="0" fontId="35" fillId="0" borderId="33" xfId="2" applyFont="1" applyBorder="1" applyAlignment="1" applyProtection="1">
      <alignment horizontal="center" vertical="center" wrapText="1"/>
    </xf>
    <xf numFmtId="0" fontId="7" fillId="2" borderId="31" xfId="2" applyFont="1" applyFill="1" applyBorder="1" applyAlignment="1" applyProtection="1">
      <alignment horizontal="center" vertical="center" wrapText="1"/>
    </xf>
    <xf numFmtId="3" fontId="35" fillId="0" borderId="61" xfId="2" applyNumberFormat="1" applyFont="1" applyBorder="1" applyAlignment="1" applyProtection="1">
      <alignment horizontal="center" vertical="center"/>
    </xf>
    <xf numFmtId="0" fontId="35" fillId="0" borderId="58" xfId="2" applyFont="1" applyBorder="1" applyAlignment="1" applyProtection="1">
      <alignment horizontal="center" vertical="center"/>
    </xf>
    <xf numFmtId="3" fontId="35" fillId="0" borderId="32" xfId="2" applyNumberFormat="1" applyFont="1" applyBorder="1" applyAlignment="1" applyProtection="1">
      <alignment horizontal="center" vertical="center" wrapText="1"/>
    </xf>
    <xf numFmtId="3" fontId="35" fillId="0" borderId="33" xfId="2" applyNumberFormat="1" applyFont="1" applyBorder="1" applyAlignment="1" applyProtection="1">
      <alignment horizontal="center" vertical="center" wrapText="1"/>
    </xf>
    <xf numFmtId="0" fontId="14" fillId="0" borderId="12" xfId="1" applyFont="1" applyBorder="1" applyAlignment="1" applyProtection="1">
      <alignment horizontal="left" vertical="center"/>
    </xf>
    <xf numFmtId="0" fontId="24" fillId="0" borderId="11" xfId="1" applyFont="1" applyBorder="1" applyAlignment="1">
      <alignment vertical="top"/>
      <protection locked="0"/>
    </xf>
    <xf numFmtId="0" fontId="24" fillId="0" borderId="10" xfId="1" applyFont="1" applyBorder="1" applyAlignment="1">
      <alignment vertical="top"/>
      <protection locked="0"/>
    </xf>
    <xf numFmtId="0" fontId="18" fillId="2" borderId="13" xfId="1" applyFont="1" applyFill="1" applyBorder="1" applyAlignment="1" applyProtection="1">
      <alignment horizontal="center" vertical="center" wrapText="1"/>
    </xf>
    <xf numFmtId="0" fontId="18" fillId="2" borderId="61" xfId="1" applyFont="1" applyFill="1" applyBorder="1" applyAlignment="1" applyProtection="1">
      <alignment horizontal="center" vertical="center" wrapText="1"/>
    </xf>
    <xf numFmtId="0" fontId="18" fillId="2" borderId="60" xfId="1" applyFont="1" applyFill="1" applyBorder="1" applyAlignment="1" applyProtection="1">
      <alignment horizontal="center" vertical="center" wrapText="1"/>
    </xf>
    <xf numFmtId="0" fontId="18" fillId="2" borderId="39" xfId="1" applyFont="1" applyFill="1" applyBorder="1" applyAlignment="1" applyProtection="1">
      <alignment horizontal="center" vertical="center" wrapText="1"/>
    </xf>
    <xf numFmtId="0" fontId="14" fillId="0" borderId="32" xfId="1" applyFont="1" applyBorder="1" applyAlignment="1" applyProtection="1">
      <alignment horizontal="left" vertical="center"/>
    </xf>
    <xf numFmtId="0" fontId="14" fillId="0" borderId="33" xfId="1" applyFont="1" applyBorder="1" applyAlignment="1" applyProtection="1">
      <alignment horizontal="left" vertical="center"/>
    </xf>
    <xf numFmtId="0" fontId="3" fillId="0" borderId="61" xfId="1" applyFont="1" applyBorder="1" applyAlignment="1" applyProtection="1">
      <alignment horizontal="center" vertical="center" wrapText="1"/>
    </xf>
    <xf numFmtId="0" fontId="3" fillId="0" borderId="60" xfId="1" applyFont="1" applyBorder="1" applyAlignment="1" applyProtection="1">
      <alignment horizontal="center" vertical="center" wrapText="1"/>
    </xf>
    <xf numFmtId="0" fontId="3" fillId="0" borderId="58" xfId="1" applyFont="1" applyBorder="1" applyAlignment="1" applyProtection="1">
      <alignment horizontal="center" vertical="center" wrapText="1"/>
    </xf>
    <xf numFmtId="3" fontId="2" fillId="0" borderId="61" xfId="1" applyNumberFormat="1" applyFont="1" applyBorder="1" applyAlignment="1" applyProtection="1">
      <alignment horizontal="center" vertical="center"/>
    </xf>
    <xf numFmtId="0" fontId="2" fillId="0" borderId="58" xfId="1" applyFont="1" applyBorder="1" applyAlignment="1" applyProtection="1">
      <alignment horizontal="center" vertical="center"/>
    </xf>
    <xf numFmtId="0" fontId="2" fillId="0" borderId="62" xfId="1" applyFont="1" applyBorder="1" applyAlignment="1" applyProtection="1">
      <alignment horizontal="center" vertical="center"/>
    </xf>
    <xf numFmtId="0" fontId="2" fillId="0" borderId="41" xfId="1" applyFont="1" applyBorder="1" applyAlignment="1" applyProtection="1">
      <alignment horizontal="center" vertical="center"/>
    </xf>
    <xf numFmtId="0" fontId="2" fillId="0" borderId="59" xfId="1" applyFont="1" applyBorder="1" applyAlignment="1" applyProtection="1">
      <alignment horizontal="center" vertical="center"/>
    </xf>
    <xf numFmtId="0" fontId="2" fillId="0" borderId="32" xfId="1" applyFont="1" applyBorder="1" applyAlignment="1" applyProtection="1">
      <alignment horizontal="center" vertical="center" wrapText="1"/>
    </xf>
    <xf numFmtId="0" fontId="2" fillId="0" borderId="33" xfId="1" applyFont="1" applyBorder="1" applyAlignment="1" applyProtection="1">
      <alignment horizontal="center" vertical="center" wrapText="1"/>
    </xf>
    <xf numFmtId="3" fontId="2" fillId="0" borderId="32" xfId="1" applyNumberFormat="1" applyFont="1" applyBorder="1" applyAlignment="1" applyProtection="1">
      <alignment horizontal="center" vertical="center" wrapText="1"/>
    </xf>
    <xf numFmtId="3" fontId="2" fillId="0" borderId="33" xfId="1" applyNumberFormat="1" applyFont="1" applyBorder="1" applyAlignment="1" applyProtection="1">
      <alignment horizontal="center" vertical="center" wrapText="1"/>
    </xf>
    <xf numFmtId="0" fontId="17" fillId="0" borderId="61" xfId="1" applyFont="1" applyBorder="1" applyAlignment="1" applyProtection="1">
      <alignment horizontal="left" vertical="center" wrapText="1"/>
    </xf>
    <xf numFmtId="0" fontId="17" fillId="0" borderId="48" xfId="1" applyFont="1" applyBorder="1" applyAlignment="1" applyProtection="1">
      <alignment horizontal="left" vertical="center" wrapText="1"/>
    </xf>
    <xf numFmtId="3" fontId="2" fillId="0" borderId="61" xfId="1" applyNumberFormat="1" applyFont="1" applyBorder="1" applyAlignment="1" applyProtection="1">
      <alignment horizontal="center" vertical="top"/>
    </xf>
    <xf numFmtId="0" fontId="2" fillId="0" borderId="39" xfId="1" applyFont="1" applyBorder="1" applyAlignment="1" applyProtection="1">
      <alignment horizontal="center" vertical="top"/>
    </xf>
    <xf numFmtId="0" fontId="15" fillId="4" borderId="61" xfId="1" applyFont="1" applyFill="1" applyBorder="1" applyAlignment="1" applyProtection="1">
      <alignment horizontal="left" vertical="center" wrapText="1"/>
    </xf>
    <xf numFmtId="0" fontId="15" fillId="4" borderId="48" xfId="1" applyFont="1" applyFill="1" applyBorder="1" applyAlignment="1" applyProtection="1">
      <alignment horizontal="left" vertical="center" wrapText="1"/>
    </xf>
    <xf numFmtId="3" fontId="2" fillId="0" borderId="32" xfId="1" applyNumberFormat="1" applyFont="1" applyBorder="1" applyAlignment="1" applyProtection="1">
      <alignment horizontal="center" vertical="top" wrapText="1"/>
    </xf>
    <xf numFmtId="3" fontId="2" fillId="0" borderId="63" xfId="1" applyNumberFormat="1" applyFont="1" applyBorder="1" applyAlignment="1" applyProtection="1">
      <alignment horizontal="center" vertical="top" wrapText="1"/>
    </xf>
    <xf numFmtId="0" fontId="3" fillId="0" borderId="39" xfId="1" applyFont="1" applyBorder="1" applyAlignment="1" applyProtection="1">
      <alignment horizontal="center" vertical="center" wrapText="1"/>
    </xf>
    <xf numFmtId="0" fontId="2" fillId="0" borderId="32" xfId="1" applyFont="1" applyBorder="1" applyAlignment="1" applyProtection="1">
      <alignment horizontal="center" vertical="top" wrapText="1"/>
    </xf>
    <xf numFmtId="0" fontId="2" fillId="0" borderId="33" xfId="1" applyFont="1" applyBorder="1" applyAlignment="1" applyProtection="1">
      <alignment horizontal="center" vertical="top" wrapText="1"/>
    </xf>
    <xf numFmtId="0" fontId="2" fillId="0" borderId="63" xfId="1" applyFont="1" applyBorder="1" applyAlignment="1" applyProtection="1">
      <alignment horizontal="center" vertical="top" wrapText="1"/>
    </xf>
    <xf numFmtId="0" fontId="2" fillId="0" borderId="61" xfId="1" applyFont="1" applyBorder="1" applyAlignment="1" applyProtection="1">
      <alignment horizontal="left" vertical="center"/>
    </xf>
    <xf numFmtId="0" fontId="2" fillId="0" borderId="60" xfId="1" applyFont="1" applyBorder="1" applyAlignment="1" applyProtection="1">
      <alignment horizontal="left" vertical="center"/>
    </xf>
    <xf numFmtId="0" fontId="2" fillId="0" borderId="39" xfId="1" applyFont="1" applyBorder="1" applyAlignment="1" applyProtection="1">
      <alignment horizontal="left" vertical="center"/>
    </xf>
    <xf numFmtId="0" fontId="3" fillId="0" borderId="61" xfId="1" applyFont="1" applyBorder="1" applyAlignment="1">
      <alignment horizontal="left" vertical="center" wrapText="1"/>
      <protection locked="0"/>
    </xf>
    <xf numFmtId="0" fontId="3" fillId="0" borderId="48" xfId="1" applyFont="1" applyBorder="1" applyAlignment="1">
      <alignment horizontal="left" vertical="center" wrapText="1"/>
      <protection locked="0"/>
    </xf>
    <xf numFmtId="0" fontId="15" fillId="4" borderId="39" xfId="1" applyFont="1" applyFill="1" applyBorder="1" applyAlignment="1" applyProtection="1">
      <alignment horizontal="left" vertical="center" wrapText="1"/>
    </xf>
    <xf numFmtId="0" fontId="17" fillId="0" borderId="41" xfId="1" applyFont="1" applyBorder="1" applyAlignment="1" applyProtection="1">
      <alignment horizontal="left" vertical="center" wrapText="1"/>
    </xf>
    <xf numFmtId="2" fontId="13" fillId="9" borderId="62" xfId="1" applyNumberFormat="1" applyFont="1" applyFill="1" applyBorder="1" applyAlignment="1">
      <alignment horizontal="center" vertical="center" wrapText="1"/>
      <protection locked="0"/>
    </xf>
    <xf numFmtId="2" fontId="13" fillId="9" borderId="41" xfId="1" applyNumberFormat="1" applyFont="1" applyFill="1" applyBorder="1" applyAlignment="1">
      <alignment horizontal="center" vertical="center" wrapText="1"/>
      <protection locked="0"/>
    </xf>
    <xf numFmtId="2" fontId="13" fillId="9" borderId="40" xfId="1" applyNumberFormat="1" applyFont="1" applyFill="1" applyBorder="1" applyAlignment="1">
      <alignment horizontal="center" vertical="center" wrapText="1"/>
      <protection locked="0"/>
    </xf>
    <xf numFmtId="0" fontId="2" fillId="0" borderId="58" xfId="1" applyFont="1" applyBorder="1" applyAlignment="1" applyProtection="1">
      <alignment horizontal="center" vertical="top"/>
    </xf>
    <xf numFmtId="3" fontId="2" fillId="0" borderId="33" xfId="1" applyNumberFormat="1" applyFont="1" applyBorder="1" applyAlignment="1" applyProtection="1">
      <alignment horizontal="center" vertical="top" wrapText="1"/>
    </xf>
    <xf numFmtId="3" fontId="2" fillId="0" borderId="55" xfId="1" applyNumberFormat="1" applyFont="1" applyBorder="1" applyAlignment="1" applyProtection="1">
      <alignment horizontal="center" vertical="center" wrapText="1"/>
    </xf>
    <xf numFmtId="0" fontId="2" fillId="0" borderId="69" xfId="1" applyFont="1" applyBorder="1" applyAlignment="1" applyProtection="1">
      <alignment horizontal="center" vertical="center" wrapText="1"/>
    </xf>
    <xf numFmtId="0" fontId="3" fillId="0" borderId="53" xfId="1" applyFont="1" applyBorder="1" applyAlignment="1" applyProtection="1">
      <alignment horizontal="left" vertical="center" wrapText="1"/>
    </xf>
    <xf numFmtId="0" fontId="3" fillId="0" borderId="43" xfId="1" applyFont="1" applyBorder="1" applyAlignment="1" applyProtection="1">
      <alignment horizontal="left" vertical="center" wrapText="1"/>
    </xf>
    <xf numFmtId="0" fontId="3" fillId="0" borderId="40" xfId="1" applyFont="1" applyBorder="1" applyAlignment="1" applyProtection="1">
      <alignment horizontal="left" vertical="center" wrapText="1"/>
    </xf>
    <xf numFmtId="0" fontId="15" fillId="4" borderId="8" xfId="1" applyFont="1" applyFill="1" applyBorder="1" applyAlignment="1" applyProtection="1">
      <alignment horizontal="left" vertical="center" wrapText="1"/>
    </xf>
    <xf numFmtId="0" fontId="15" fillId="4" borderId="7" xfId="1" applyFont="1" applyFill="1" applyBorder="1" applyAlignment="1" applyProtection="1">
      <alignment horizontal="left" vertical="center" wrapText="1"/>
    </xf>
    <xf numFmtId="0" fontId="18" fillId="2" borderId="61" xfId="1" applyFont="1" applyFill="1" applyBorder="1" applyAlignment="1" applyProtection="1">
      <alignment horizontal="center" vertical="top" wrapText="1"/>
    </xf>
    <xf numFmtId="0" fontId="18" fillId="2" borderId="60" xfId="1" applyFont="1" applyFill="1" applyBorder="1" applyAlignment="1" applyProtection="1">
      <alignment horizontal="center" vertical="top" wrapText="1"/>
    </xf>
    <xf numFmtId="0" fontId="18" fillId="2" borderId="39" xfId="1" applyFont="1" applyFill="1" applyBorder="1" applyAlignment="1" applyProtection="1">
      <alignment horizontal="center" vertical="top" wrapText="1"/>
    </xf>
    <xf numFmtId="0" fontId="28" fillId="0" borderId="32" xfId="1" applyFont="1" applyBorder="1" applyAlignment="1" applyProtection="1">
      <alignment horizontal="center" vertical="top" wrapText="1"/>
    </xf>
    <xf numFmtId="0" fontId="28" fillId="0" borderId="33" xfId="1" applyFont="1" applyBorder="1" applyAlignment="1" applyProtection="1">
      <alignment horizontal="center" vertical="top" wrapText="1"/>
    </xf>
    <xf numFmtId="3" fontId="28" fillId="0" borderId="32" xfId="1" applyNumberFormat="1" applyFont="1" applyBorder="1" applyAlignment="1" applyProtection="1">
      <alignment horizontal="center" vertical="top" wrapText="1"/>
    </xf>
    <xf numFmtId="3" fontId="28" fillId="0" borderId="33" xfId="1" applyNumberFormat="1" applyFont="1" applyBorder="1" applyAlignment="1" applyProtection="1">
      <alignment horizontal="center" vertical="top" wrapText="1"/>
    </xf>
    <xf numFmtId="3" fontId="28" fillId="0" borderId="61" xfId="1" applyNumberFormat="1" applyFont="1" applyBorder="1" applyAlignment="1" applyProtection="1">
      <alignment horizontal="center" vertical="top"/>
    </xf>
    <xf numFmtId="0" fontId="28" fillId="0" borderId="60" xfId="1" applyFont="1" applyBorder="1" applyAlignment="1" applyProtection="1">
      <alignment horizontal="center" vertical="top"/>
    </xf>
    <xf numFmtId="0" fontId="18" fillId="2" borderId="22" xfId="1" applyFont="1" applyFill="1" applyBorder="1" applyAlignment="1" applyProtection="1">
      <alignment horizontal="center" vertical="top" wrapText="1"/>
    </xf>
    <xf numFmtId="0" fontId="18" fillId="2" borderId="16" xfId="1" applyFont="1" applyFill="1" applyBorder="1" applyAlignment="1" applyProtection="1">
      <alignment horizontal="center" vertical="top" wrapText="1"/>
    </xf>
    <xf numFmtId="0" fontId="18" fillId="2" borderId="13" xfId="1" applyFont="1" applyFill="1" applyBorder="1" applyAlignment="1" applyProtection="1">
      <alignment horizontal="center" vertical="top" wrapText="1"/>
    </xf>
    <xf numFmtId="0" fontId="2" fillId="0" borderId="23" xfId="1" applyFont="1" applyBorder="1" applyAlignment="1" applyProtection="1">
      <alignment horizontal="center" vertical="top" wrapText="1"/>
    </xf>
    <xf numFmtId="0" fontId="2" fillId="0" borderId="11" xfId="1" applyFont="1" applyBorder="1" applyAlignment="1" applyProtection="1">
      <alignment horizontal="center" vertical="top" wrapText="1"/>
    </xf>
    <xf numFmtId="0" fontId="2" fillId="0" borderId="10" xfId="1" applyFont="1" applyBorder="1" applyAlignment="1" applyProtection="1">
      <alignment horizontal="center" vertical="top" wrapText="1"/>
    </xf>
    <xf numFmtId="3" fontId="2" fillId="0" borderId="18" xfId="1" applyNumberFormat="1" applyFont="1" applyBorder="1" applyAlignment="1" applyProtection="1">
      <alignment horizontal="center" vertical="top" wrapText="1"/>
    </xf>
    <xf numFmtId="3" fontId="2" fillId="0" borderId="17" xfId="1" applyNumberFormat="1" applyFont="1" applyBorder="1" applyAlignment="1" applyProtection="1">
      <alignment horizontal="center" vertical="top" wrapText="1"/>
    </xf>
    <xf numFmtId="3" fontId="2" fillId="0" borderId="19" xfId="1" applyNumberFormat="1" applyFont="1" applyBorder="1" applyAlignment="1" applyProtection="1">
      <alignment horizontal="center" vertical="top"/>
    </xf>
    <xf numFmtId="0" fontId="2" fillId="0" borderId="14" xfId="1" applyFont="1" applyBorder="1" applyAlignment="1" applyProtection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3116"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hair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7"/>
      </font>
      <fill>
        <patternFill>
          <bgColor indexed="2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/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/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/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10"/>
      </font>
      <fill>
        <patternFill>
          <bgColor indexed="42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2"/>
        </patternFill>
      </fill>
      <border>
        <left style="thin">
          <color indexed="8"/>
        </left>
        <right style="hair">
          <color indexed="8"/>
        </right>
        <top style="medium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2"/>
        </patternFill>
      </fill>
      <border>
        <left style="thin">
          <color indexed="8"/>
        </left>
        <right style="hair">
          <color indexed="8"/>
        </right>
        <top style="medium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2"/>
        </patternFill>
      </fill>
      <border>
        <left style="thin">
          <color indexed="8"/>
        </left>
        <right style="hair">
          <color indexed="8"/>
        </right>
        <top style="medium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2"/>
        </patternFill>
      </fill>
      <border>
        <left style="thin">
          <color indexed="8"/>
        </left>
        <right style="hair">
          <color indexed="8"/>
        </right>
        <top style="medium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2"/>
        </patternFill>
      </fill>
      <border>
        <left style="thin">
          <color indexed="8"/>
        </left>
        <right style="hair">
          <color indexed="8"/>
        </right>
        <top style="medium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2"/>
        </patternFill>
      </fill>
      <border>
        <left style="thin">
          <color indexed="8"/>
        </left>
        <right style="hair">
          <color indexed="8"/>
        </right>
        <top style="medium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2"/>
        </patternFill>
      </fill>
      <border>
        <left style="hair">
          <color indexed="8"/>
        </left>
        <right style="thin">
          <color indexed="8"/>
        </right>
        <top style="medium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2"/>
        </patternFill>
      </fill>
      <border>
        <left style="hair">
          <color indexed="8"/>
        </left>
        <right style="hair">
          <color indexed="8"/>
        </right>
        <top style="medium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10"/>
      </font>
      <fill>
        <patternFill>
          <bgColor indexed="22"/>
        </patternFill>
      </fill>
      <border>
        <left style="thin">
          <color indexed="8"/>
        </left>
        <right style="hair">
          <color indexed="8"/>
        </right>
        <top style="medium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/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/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/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thin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thin">
          <color indexed="8"/>
        </left>
        <right style="hair">
          <color indexed="8"/>
        </right>
        <top style="thin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thin">
          <color indexed="8"/>
        </bottom>
      </border>
    </dxf>
    <dxf>
      <font>
        <b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/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thin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 val="0"/>
        <condense val="0"/>
        <extend val="0"/>
        <u val="none"/>
        <sz val="8"/>
        <color indexed="20"/>
      </font>
      <fill>
        <patternFill>
          <bgColor indexed="45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tabSelected="1" workbookViewId="0">
      <pane ySplit="3" topLeftCell="A4" activePane="bottomLeft" state="frozenSplit"/>
      <selection activeCellId="1" sqref="C15 A1"/>
      <selection pane="bottomLeft" activeCell="A4" sqref="A4:K4"/>
    </sheetView>
  </sheetViews>
  <sheetFormatPr defaultColWidth="7" defaultRowHeight="11.25" customHeight="1" x14ac:dyDescent="0.2"/>
  <cols>
    <col min="1" max="1" width="34.28515625" style="4" customWidth="1"/>
    <col min="2" max="2" width="25.5703125" style="3" customWidth="1"/>
    <col min="3" max="11" width="8.5703125" style="2" customWidth="1"/>
    <col min="12" max="12" width="15.5703125" style="2" customWidth="1"/>
    <col min="13" max="16384" width="7" style="1"/>
  </cols>
  <sheetData>
    <row r="1" spans="1:12" ht="11.25" customHeight="1" x14ac:dyDescent="0.25">
      <c r="A1" s="697" t="s">
        <v>19</v>
      </c>
      <c r="B1" s="700" t="s">
        <v>18</v>
      </c>
      <c r="C1" s="25" t="s">
        <v>17</v>
      </c>
      <c r="D1" s="25" t="s">
        <v>17</v>
      </c>
      <c r="E1" s="25" t="s">
        <v>16</v>
      </c>
      <c r="F1" s="703" t="s">
        <v>15</v>
      </c>
      <c r="G1" s="704"/>
      <c r="H1" s="704"/>
      <c r="I1" s="704"/>
      <c r="J1" s="704"/>
      <c r="K1" s="705"/>
      <c r="L1" s="690" t="s">
        <v>14</v>
      </c>
    </row>
    <row r="2" spans="1:12" ht="11.25" customHeight="1" x14ac:dyDescent="0.25">
      <c r="A2" s="698"/>
      <c r="B2" s="701"/>
      <c r="C2" s="693">
        <v>2020</v>
      </c>
      <c r="D2" s="693">
        <v>2021</v>
      </c>
      <c r="E2" s="693">
        <v>2022</v>
      </c>
      <c r="F2" s="695">
        <v>2023</v>
      </c>
      <c r="G2" s="696"/>
      <c r="H2" s="695">
        <v>2024</v>
      </c>
      <c r="I2" s="696"/>
      <c r="J2" s="695">
        <v>2025</v>
      </c>
      <c r="K2" s="696"/>
      <c r="L2" s="691"/>
    </row>
    <row r="3" spans="1:12" ht="11.25" customHeight="1" x14ac:dyDescent="0.25">
      <c r="A3" s="699"/>
      <c r="B3" s="702"/>
      <c r="C3" s="694"/>
      <c r="D3" s="694"/>
      <c r="E3" s="694"/>
      <c r="F3" s="24" t="s">
        <v>13</v>
      </c>
      <c r="G3" s="23" t="s">
        <v>12</v>
      </c>
      <c r="H3" s="24" t="s">
        <v>13</v>
      </c>
      <c r="I3" s="23" t="s">
        <v>12</v>
      </c>
      <c r="J3" s="24" t="s">
        <v>13</v>
      </c>
      <c r="K3" s="23" t="s">
        <v>12</v>
      </c>
      <c r="L3" s="692"/>
    </row>
    <row r="4" spans="1:12" ht="15" customHeight="1" x14ac:dyDescent="0.25">
      <c r="A4" s="685" t="s">
        <v>11</v>
      </c>
      <c r="B4" s="686"/>
      <c r="C4" s="686"/>
      <c r="D4" s="686"/>
      <c r="E4" s="686"/>
      <c r="F4" s="686"/>
      <c r="G4" s="686"/>
      <c r="H4" s="686"/>
      <c r="I4" s="686"/>
      <c r="J4" s="686"/>
      <c r="K4" s="687"/>
      <c r="L4" s="22"/>
    </row>
    <row r="5" spans="1:12" ht="12" customHeight="1" x14ac:dyDescent="0.25">
      <c r="A5" s="688" t="s">
        <v>10</v>
      </c>
      <c r="B5" s="19" t="s">
        <v>0</v>
      </c>
      <c r="C5" s="21">
        <f>C7+C9</f>
        <v>27808</v>
      </c>
      <c r="D5" s="20">
        <f>(D11+C11)/2</f>
        <v>27468</v>
      </c>
      <c r="E5" s="20">
        <f>(E11+D11)/2</f>
        <v>27052.5</v>
      </c>
      <c r="F5" s="20">
        <f>(F11+E11)/2</f>
        <v>26664</v>
      </c>
      <c r="G5" s="20">
        <f>(G11+E11)/2</f>
        <v>26679.5</v>
      </c>
      <c r="H5" s="20">
        <f>(H11+F11)/2</f>
        <v>26309</v>
      </c>
      <c r="I5" s="20">
        <f>(I11+G11)/2</f>
        <v>26358</v>
      </c>
      <c r="J5" s="20">
        <f>(J11+H11)/2</f>
        <v>25997</v>
      </c>
      <c r="K5" s="20">
        <f>(K11+I11)/2</f>
        <v>26086</v>
      </c>
      <c r="L5" s="10"/>
    </row>
    <row r="6" spans="1:12" ht="12" customHeight="1" x14ac:dyDescent="0.25">
      <c r="A6" s="689"/>
      <c r="B6" s="19" t="s">
        <v>6</v>
      </c>
      <c r="C6" s="11">
        <v>98.59</v>
      </c>
      <c r="D6" s="18">
        <f>IF((ISERROR(D5/C5)),0,(D5/C5)*100)</f>
        <v>98.777330264672031</v>
      </c>
      <c r="E6" s="18">
        <f>IF((ISERROR(E5/D5)),0,(E5/D5)*100)</f>
        <v>98.487330712101354</v>
      </c>
      <c r="F6" s="18">
        <f>IF((ISERROR(F5/E5)),0,(F5/E5)*100)</f>
        <v>98.563903520931518</v>
      </c>
      <c r="G6" s="18">
        <f>IF((ISERROR(G5/E5)),0,(G5/E5)*100)</f>
        <v>98.621199519452915</v>
      </c>
      <c r="H6" s="18">
        <f>IF((ISERROR(H5/F5)),0,(H5/F5)*100)</f>
        <v>98.668616861686161</v>
      </c>
      <c r="I6" s="18">
        <f>IF((ISERROR(I5/G5)),0,(I5/G5)*100)</f>
        <v>98.794954927940921</v>
      </c>
      <c r="J6" s="18">
        <f>IF((ISERROR(J5/H5)),0,(J5/H5)*100)</f>
        <v>98.814094036261352</v>
      </c>
      <c r="K6" s="18">
        <f>IF((ISERROR(K5/I5)),0,(K5/I5)*100)</f>
        <v>98.968055239396008</v>
      </c>
      <c r="L6" s="10"/>
    </row>
    <row r="7" spans="1:12" ht="11.25" customHeight="1" x14ac:dyDescent="0.25">
      <c r="A7" s="683" t="s">
        <v>9</v>
      </c>
      <c r="B7" s="12" t="s">
        <v>0</v>
      </c>
      <c r="C7" s="16">
        <v>16647</v>
      </c>
      <c r="D7" s="16">
        <v>16491</v>
      </c>
      <c r="E7" s="15">
        <v>16380</v>
      </c>
      <c r="F7" s="15">
        <v>16317</v>
      </c>
      <c r="G7" s="15">
        <v>16320</v>
      </c>
      <c r="H7" s="15">
        <v>16184</v>
      </c>
      <c r="I7" s="15">
        <v>16195</v>
      </c>
      <c r="J7" s="15">
        <v>15970</v>
      </c>
      <c r="K7" s="15">
        <v>15990</v>
      </c>
      <c r="L7" s="10"/>
    </row>
    <row r="8" spans="1:12" ht="11.25" customHeight="1" x14ac:dyDescent="0.25">
      <c r="A8" s="684"/>
      <c r="B8" s="12" t="s">
        <v>6</v>
      </c>
      <c r="C8" s="11">
        <v>98.87</v>
      </c>
      <c r="D8" s="14">
        <f>IF((ISERROR(D7/C7)),0,(D7/C7)*100)</f>
        <v>99.062894215173898</v>
      </c>
      <c r="E8" s="14">
        <f>IF((ISERROR(E7/D7)),0,(E7/D7)*100)</f>
        <v>99.326905584864463</v>
      </c>
      <c r="F8" s="14">
        <f>IF((ISERROR(F7/E7)),0,(F7/E7)*100)</f>
        <v>99.615384615384613</v>
      </c>
      <c r="G8" s="14">
        <f>IF((ISERROR(G7/E7)),0,(G7/E7)*100)</f>
        <v>99.633699633699635</v>
      </c>
      <c r="H8" s="14">
        <f>IF((ISERROR(H7/F7)),0,(H7/F7)*100)</f>
        <v>99.184899184899194</v>
      </c>
      <c r="I8" s="14">
        <f>IF((ISERROR(I7/G7)),0,(I7/G7)*100)</f>
        <v>99.234068627450981</v>
      </c>
      <c r="J8" s="14">
        <f>IF((ISERROR(J7/H7)),0,(J7/H7)*100)</f>
        <v>98.677706376668311</v>
      </c>
      <c r="K8" s="14">
        <f>IF((ISERROR(K7/I7)),0,(K7/I7)*100)</f>
        <v>98.734177215189874</v>
      </c>
      <c r="L8" s="10"/>
    </row>
    <row r="9" spans="1:12" ht="13.5" customHeight="1" x14ac:dyDescent="0.25">
      <c r="A9" s="683" t="s">
        <v>8</v>
      </c>
      <c r="B9" s="12" t="s">
        <v>0</v>
      </c>
      <c r="C9" s="16">
        <v>11161</v>
      </c>
      <c r="D9" s="16">
        <v>10977</v>
      </c>
      <c r="E9" s="17">
        <f t="shared" ref="E9:K9" si="0">E5-E7</f>
        <v>10672.5</v>
      </c>
      <c r="F9" s="17">
        <f t="shared" si="0"/>
        <v>10347</v>
      </c>
      <c r="G9" s="17">
        <f t="shared" si="0"/>
        <v>10359.5</v>
      </c>
      <c r="H9" s="17">
        <f t="shared" si="0"/>
        <v>10125</v>
      </c>
      <c r="I9" s="17">
        <f t="shared" si="0"/>
        <v>10163</v>
      </c>
      <c r="J9" s="17">
        <f t="shared" si="0"/>
        <v>10027</v>
      </c>
      <c r="K9" s="17">
        <f t="shared" si="0"/>
        <v>10096</v>
      </c>
      <c r="L9" s="10"/>
    </row>
    <row r="10" spans="1:12" ht="13.5" customHeight="1" x14ac:dyDescent="0.25">
      <c r="A10" s="684"/>
      <c r="B10" s="12" t="s">
        <v>6</v>
      </c>
      <c r="C10" s="11">
        <v>98.18</v>
      </c>
      <c r="D10" s="14">
        <f>IF((ISERROR(D9/C9)),0,(D9/C9)*100)</f>
        <v>98.351402204103579</v>
      </c>
      <c r="E10" s="14">
        <f>IF((ISERROR(E9/D9)),0,(E9/D9)*100)</f>
        <v>97.226018037715221</v>
      </c>
      <c r="F10" s="14">
        <f>IF((ISERROR(F9/E9)),0,(F9/E9)*100)</f>
        <v>96.950105411103308</v>
      </c>
      <c r="G10" s="14">
        <f>IF((ISERROR(G9/E9)),0,(G9/E9)*100)</f>
        <v>97.067228859217607</v>
      </c>
      <c r="H10" s="14">
        <f>IF((ISERROR(H9/F9)),0,(H9/F9)*100)</f>
        <v>97.854450565381271</v>
      </c>
      <c r="I10" s="14">
        <f>IF((ISERROR(I9/G9)),0,(I9/G9)*100)</f>
        <v>98.103190308412564</v>
      </c>
      <c r="J10" s="14">
        <f>IF((ISERROR(J9/H9)),0,(J9/H9)*100)</f>
        <v>99.032098765432096</v>
      </c>
      <c r="K10" s="14">
        <f>IF((ISERROR(K9/I9)),0,(K9/I9)*100)</f>
        <v>99.340745842762971</v>
      </c>
      <c r="L10" s="10"/>
    </row>
    <row r="11" spans="1:12" ht="11.25" customHeight="1" x14ac:dyDescent="0.25">
      <c r="A11" s="683" t="s">
        <v>7</v>
      </c>
      <c r="B11" s="12" t="s">
        <v>0</v>
      </c>
      <c r="C11" s="16">
        <v>27677</v>
      </c>
      <c r="D11" s="16">
        <v>27259</v>
      </c>
      <c r="E11" s="15">
        <v>26846</v>
      </c>
      <c r="F11" s="15">
        <v>26482</v>
      </c>
      <c r="G11" s="15">
        <v>26513</v>
      </c>
      <c r="H11" s="15">
        <v>26136</v>
      </c>
      <c r="I11" s="15">
        <v>26203</v>
      </c>
      <c r="J11" s="15">
        <v>25858</v>
      </c>
      <c r="K11" s="15">
        <v>25969</v>
      </c>
      <c r="L11" s="10"/>
    </row>
    <row r="12" spans="1:12" ht="11.25" customHeight="1" x14ac:dyDescent="0.25">
      <c r="A12" s="684"/>
      <c r="B12" s="12" t="s">
        <v>6</v>
      </c>
      <c r="C12" s="11">
        <v>99.06</v>
      </c>
      <c r="D12" s="14">
        <f>IF((ISERROR(D11/C11)),0,(D11/C11)*100)</f>
        <v>98.489720706724</v>
      </c>
      <c r="E12" s="14">
        <f>IF((ISERROR(E11/D11)),0,(E11/D11)*100)</f>
        <v>98.484904068381084</v>
      </c>
      <c r="F12" s="14">
        <f>IF((ISERROR(F11/E11)),0,(F11/E11)*100)</f>
        <v>98.644118304402895</v>
      </c>
      <c r="G12" s="14">
        <f>IF((ISERROR(G11/E11)),0,(G11/E11)*100)</f>
        <v>98.759591745511429</v>
      </c>
      <c r="H12" s="14">
        <f>IF((ISERROR(H11/F11)),0,(H11/F11)*100)</f>
        <v>98.693452156181564</v>
      </c>
      <c r="I12" s="14">
        <f>IF((ISERROR(I11/G11)),0,(I11/G11)*100)</f>
        <v>98.830762267566854</v>
      </c>
      <c r="J12" s="14">
        <f>IF((ISERROR(J11/H11)),0,(J11/H11)*100)</f>
        <v>98.936333027242114</v>
      </c>
      <c r="K12" s="14">
        <f>IF((ISERROR(K11/I11)),0,(K11/I11)*100)</f>
        <v>99.106972484066716</v>
      </c>
      <c r="L12" s="10"/>
    </row>
    <row r="13" spans="1:12" ht="18" customHeight="1" x14ac:dyDescent="0.25">
      <c r="A13" s="13" t="s">
        <v>5</v>
      </c>
      <c r="B13" s="12" t="s">
        <v>4</v>
      </c>
      <c r="C13" s="11">
        <v>-6.7</v>
      </c>
      <c r="D13" s="11">
        <v>-11</v>
      </c>
      <c r="E13" s="11">
        <v>-10.6</v>
      </c>
      <c r="F13" s="11">
        <v>-9.1999999999999993</v>
      </c>
      <c r="G13" s="11">
        <v>-9</v>
      </c>
      <c r="H13" s="11">
        <v>-8.5</v>
      </c>
      <c r="I13" s="11">
        <v>-8.1</v>
      </c>
      <c r="J13" s="11">
        <v>-7.7</v>
      </c>
      <c r="K13" s="11">
        <v>-7.5</v>
      </c>
      <c r="L13" s="10"/>
    </row>
    <row r="14" spans="1:12" ht="18" customHeight="1" x14ac:dyDescent="0.25">
      <c r="A14" s="13" t="s">
        <v>3</v>
      </c>
      <c r="B14" s="12" t="s">
        <v>2</v>
      </c>
      <c r="C14" s="11">
        <v>-27.7</v>
      </c>
      <c r="D14" s="11">
        <v>-41.9</v>
      </c>
      <c r="E14" s="11">
        <v>-46.2</v>
      </c>
      <c r="F14" s="11">
        <v>-44.3</v>
      </c>
      <c r="G14" s="11">
        <v>-34.9</v>
      </c>
      <c r="H14" s="11">
        <v>-46.8</v>
      </c>
      <c r="I14" s="11">
        <v>-36.799999999999997</v>
      </c>
      <c r="J14" s="11">
        <v>-29.6</v>
      </c>
      <c r="K14" s="11">
        <v>-15</v>
      </c>
      <c r="L14" s="10"/>
    </row>
    <row r="15" spans="1:12" ht="18" customHeight="1" x14ac:dyDescent="0.25">
      <c r="A15" s="9" t="s">
        <v>1</v>
      </c>
      <c r="B15" s="8" t="s">
        <v>0</v>
      </c>
      <c r="C15" s="7">
        <v>5477</v>
      </c>
      <c r="D15" s="6">
        <v>5446</v>
      </c>
      <c r="E15" s="6">
        <v>5365</v>
      </c>
      <c r="F15" s="6">
        <v>5299</v>
      </c>
      <c r="G15" s="6">
        <v>5305</v>
      </c>
      <c r="H15" s="6">
        <v>5189</v>
      </c>
      <c r="I15" s="6">
        <v>5194</v>
      </c>
      <c r="J15" s="6">
        <v>5078</v>
      </c>
      <c r="K15" s="6">
        <v>5087</v>
      </c>
      <c r="L15" s="5"/>
    </row>
  </sheetData>
  <sheetProtection sheet="1" objects="1"/>
  <mergeCells count="15">
    <mergeCell ref="A11:A12"/>
    <mergeCell ref="A4:K4"/>
    <mergeCell ref="A5:A6"/>
    <mergeCell ref="L1:L3"/>
    <mergeCell ref="C2:C3"/>
    <mergeCell ref="D2:D3"/>
    <mergeCell ref="E2:E3"/>
    <mergeCell ref="F2:G2"/>
    <mergeCell ref="H2:I2"/>
    <mergeCell ref="J2:K2"/>
    <mergeCell ref="A7:A8"/>
    <mergeCell ref="A9:A10"/>
    <mergeCell ref="A1:A3"/>
    <mergeCell ref="B1:B3"/>
    <mergeCell ref="F1:K1"/>
  </mergeCells>
  <conditionalFormatting sqref="G5">
    <cfRule type="cellIs" dxfId="3115" priority="1" stopIfTrue="1" operator="lessThan">
      <formula>$F$5</formula>
    </cfRule>
  </conditionalFormatting>
  <conditionalFormatting sqref="I5">
    <cfRule type="cellIs" dxfId="3114" priority="2" stopIfTrue="1" operator="lessThan">
      <formula>$H$5</formula>
    </cfRule>
  </conditionalFormatting>
  <conditionalFormatting sqref="K5">
    <cfRule type="cellIs" dxfId="3113" priority="3" stopIfTrue="1" operator="lessThan">
      <formula>$J$5</formula>
    </cfRule>
  </conditionalFormatting>
  <conditionalFormatting sqref="G6">
    <cfRule type="cellIs" dxfId="3112" priority="4" stopIfTrue="1" operator="lessThan">
      <formula>$F$6</formula>
    </cfRule>
  </conditionalFormatting>
  <conditionalFormatting sqref="I6">
    <cfRule type="cellIs" dxfId="3111" priority="5" stopIfTrue="1" operator="lessThan">
      <formula>$H$6</formula>
    </cfRule>
  </conditionalFormatting>
  <conditionalFormatting sqref="K6">
    <cfRule type="cellIs" dxfId="3110" priority="6" stopIfTrue="1" operator="lessThan">
      <formula>$J$6</formula>
    </cfRule>
  </conditionalFormatting>
  <conditionalFormatting sqref="G7">
    <cfRule type="cellIs" dxfId="3109" priority="7" stopIfTrue="1" operator="lessThan">
      <formula>$F$7</formula>
    </cfRule>
  </conditionalFormatting>
  <conditionalFormatting sqref="I7">
    <cfRule type="cellIs" dxfId="3108" priority="8" stopIfTrue="1" operator="lessThan">
      <formula>$H$7</formula>
    </cfRule>
  </conditionalFormatting>
  <conditionalFormatting sqref="K7">
    <cfRule type="cellIs" dxfId="3107" priority="9" stopIfTrue="1" operator="lessThan">
      <formula>$J$7</formula>
    </cfRule>
  </conditionalFormatting>
  <conditionalFormatting sqref="G9">
    <cfRule type="cellIs" dxfId="3106" priority="10" stopIfTrue="1" operator="lessThan">
      <formula>$F$9</formula>
    </cfRule>
  </conditionalFormatting>
  <conditionalFormatting sqref="I9">
    <cfRule type="cellIs" dxfId="3105" priority="11" stopIfTrue="1" operator="lessThan">
      <formula>$H$9</formula>
    </cfRule>
  </conditionalFormatting>
  <conditionalFormatting sqref="K9">
    <cfRule type="cellIs" dxfId="3104" priority="12" stopIfTrue="1" operator="lessThan">
      <formula>$J$9</formula>
    </cfRule>
  </conditionalFormatting>
  <conditionalFormatting sqref="G11">
    <cfRule type="cellIs" dxfId="3103" priority="13" stopIfTrue="1" operator="lessThan">
      <formula>$F$11</formula>
    </cfRule>
  </conditionalFormatting>
  <conditionalFormatting sqref="I11">
    <cfRule type="cellIs" dxfId="3102" priority="14" stopIfTrue="1" operator="lessThan">
      <formula>$H$11</formula>
    </cfRule>
  </conditionalFormatting>
  <conditionalFormatting sqref="K11">
    <cfRule type="cellIs" dxfId="3101" priority="15" stopIfTrue="1" operator="lessThan">
      <formula>$J$11</formula>
    </cfRule>
  </conditionalFormatting>
  <conditionalFormatting sqref="G13">
    <cfRule type="cellIs" dxfId="3100" priority="16" stopIfTrue="1" operator="lessThan">
      <formula>$F$13</formula>
    </cfRule>
  </conditionalFormatting>
  <conditionalFormatting sqref="I13">
    <cfRule type="cellIs" dxfId="3099" priority="17" stopIfTrue="1" operator="lessThan">
      <formula>$H$13</formula>
    </cfRule>
  </conditionalFormatting>
  <conditionalFormatting sqref="K13">
    <cfRule type="cellIs" dxfId="3098" priority="18" stopIfTrue="1" operator="lessThan">
      <formula>$J$13</formula>
    </cfRule>
  </conditionalFormatting>
  <conditionalFormatting sqref="G14">
    <cfRule type="cellIs" dxfId="3097" priority="19" stopIfTrue="1" operator="lessThan">
      <formula>$F$14</formula>
    </cfRule>
  </conditionalFormatting>
  <conditionalFormatting sqref="I14">
    <cfRule type="cellIs" dxfId="3096" priority="20" stopIfTrue="1" operator="lessThan">
      <formula>$H$14</formula>
    </cfRule>
  </conditionalFormatting>
  <conditionalFormatting sqref="K14">
    <cfRule type="cellIs" dxfId="3095" priority="21" stopIfTrue="1" operator="lessThan">
      <formula>$J$14</formula>
    </cfRule>
  </conditionalFormatting>
  <conditionalFormatting sqref="G15">
    <cfRule type="cellIs" dxfId="3094" priority="22" stopIfTrue="1" operator="lessThan">
      <formula>$F$15</formula>
    </cfRule>
  </conditionalFormatting>
  <conditionalFormatting sqref="I15">
    <cfRule type="cellIs" dxfId="3093" priority="23" stopIfTrue="1" operator="lessThan">
      <formula>$H$15</formula>
    </cfRule>
  </conditionalFormatting>
  <conditionalFormatting sqref="K15">
    <cfRule type="cellIs" dxfId="3092" priority="24" stopIfTrue="1" operator="lessThan">
      <formula>$J$15</formula>
    </cfRule>
  </conditionalFormatting>
  <pageMargins left="0.46875" right="0.1875" top="0.46875" bottom="0.34375" header="0.1875" footer="0.1145833358168602"/>
  <pageSetup paperSize="9" scale="97" orientation="landscape" useFirstPageNumber="1" r:id="rId1"/>
  <headerFooter alignWithMargins="0">
    <oddHeader>&amp;RБагаева Наталия Владимировна (Оричевский район), 18.05.2022 13:42:17</oddHeader>
    <oddFooter>&amp;R&amp;8&amp;"Arial Cyrкурсив"&amp;P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workbookViewId="0">
      <pane ySplit="3" topLeftCell="A4" activePane="bottomLeft" state="frozenSplit"/>
      <selection activeCellId="1" sqref="D10 A1"/>
      <selection pane="bottomLeft" activeCell="E11" sqref="E11"/>
    </sheetView>
  </sheetViews>
  <sheetFormatPr defaultColWidth="7" defaultRowHeight="11.25" customHeight="1" x14ac:dyDescent="0.2"/>
  <cols>
    <col min="1" max="1" width="33.85546875" style="4" customWidth="1"/>
    <col min="2" max="2" width="25.5703125" style="3" customWidth="1"/>
    <col min="3" max="11" width="8.5703125" style="2" customWidth="1"/>
    <col min="12" max="12" width="20.5703125" style="2" customWidth="1"/>
    <col min="13" max="16384" width="7" style="1"/>
  </cols>
  <sheetData>
    <row r="1" spans="1:12" ht="11.25" customHeight="1" x14ac:dyDescent="0.25">
      <c r="A1" s="697" t="s">
        <v>19</v>
      </c>
      <c r="B1" s="700" t="s">
        <v>18</v>
      </c>
      <c r="C1" s="25" t="s">
        <v>17</v>
      </c>
      <c r="D1" s="25" t="s">
        <v>17</v>
      </c>
      <c r="E1" s="25" t="s">
        <v>16</v>
      </c>
      <c r="F1" s="703" t="s">
        <v>15</v>
      </c>
      <c r="G1" s="704"/>
      <c r="H1" s="704"/>
      <c r="I1" s="704"/>
      <c r="J1" s="704"/>
      <c r="K1" s="782"/>
      <c r="L1" s="740" t="s">
        <v>14</v>
      </c>
    </row>
    <row r="2" spans="1:12" ht="11.25" customHeight="1" x14ac:dyDescent="0.25">
      <c r="A2" s="698"/>
      <c r="B2" s="701"/>
      <c r="C2" s="693">
        <v>2020</v>
      </c>
      <c r="D2" s="693">
        <v>2021</v>
      </c>
      <c r="E2" s="693">
        <v>2022</v>
      </c>
      <c r="F2" s="695">
        <v>2023</v>
      </c>
      <c r="G2" s="696"/>
      <c r="H2" s="695">
        <v>2024</v>
      </c>
      <c r="I2" s="696"/>
      <c r="J2" s="695">
        <v>2025</v>
      </c>
      <c r="K2" s="781"/>
      <c r="L2" s="741"/>
    </row>
    <row r="3" spans="1:12" ht="11.25" customHeight="1" x14ac:dyDescent="0.25">
      <c r="A3" s="699"/>
      <c r="B3" s="702"/>
      <c r="C3" s="694"/>
      <c r="D3" s="694"/>
      <c r="E3" s="694"/>
      <c r="F3" s="156" t="s">
        <v>13</v>
      </c>
      <c r="G3" s="155" t="s">
        <v>12</v>
      </c>
      <c r="H3" s="156" t="s">
        <v>13</v>
      </c>
      <c r="I3" s="155" t="s">
        <v>12</v>
      </c>
      <c r="J3" s="156" t="s">
        <v>13</v>
      </c>
      <c r="K3" s="468" t="s">
        <v>12</v>
      </c>
      <c r="L3" s="742"/>
    </row>
    <row r="4" spans="1:12" s="153" customFormat="1" ht="15" customHeight="1" x14ac:dyDescent="0.2">
      <c r="A4" s="467" t="s">
        <v>422</v>
      </c>
      <c r="B4" s="466"/>
      <c r="C4" s="466"/>
      <c r="D4" s="466"/>
      <c r="E4" s="466"/>
      <c r="F4" s="466"/>
      <c r="G4" s="466"/>
      <c r="H4" s="466"/>
      <c r="I4" s="466"/>
      <c r="J4" s="466"/>
      <c r="K4" s="465"/>
      <c r="L4" s="256"/>
    </row>
    <row r="5" spans="1:12" ht="19.5" customHeight="1" x14ac:dyDescent="0.25">
      <c r="A5" s="139" t="s">
        <v>421</v>
      </c>
      <c r="B5" s="138" t="s">
        <v>220</v>
      </c>
      <c r="C5" s="464">
        <f t="shared" ref="C5:K5" si="0">SUM(C6:C10)</f>
        <v>4.9870000000000001</v>
      </c>
      <c r="D5" s="464">
        <f t="shared" si="0"/>
        <v>5.5919999999999996</v>
      </c>
      <c r="E5" s="464">
        <f t="shared" si="0"/>
        <v>5</v>
      </c>
      <c r="F5" s="464">
        <f t="shared" si="0"/>
        <v>5.0999999999999996</v>
      </c>
      <c r="G5" s="464">
        <f t="shared" si="0"/>
        <v>5.0999999999999996</v>
      </c>
      <c r="H5" s="464">
        <f t="shared" si="0"/>
        <v>5.3</v>
      </c>
      <c r="I5" s="464">
        <f t="shared" si="0"/>
        <v>5.3</v>
      </c>
      <c r="J5" s="464">
        <f t="shared" si="0"/>
        <v>5.5</v>
      </c>
      <c r="K5" s="463">
        <f t="shared" si="0"/>
        <v>5.5</v>
      </c>
      <c r="L5" s="462"/>
    </row>
    <row r="6" spans="1:12" ht="23.25" customHeight="1" x14ac:dyDescent="0.25">
      <c r="A6" s="13" t="s">
        <v>420</v>
      </c>
      <c r="B6" s="12" t="s">
        <v>220</v>
      </c>
      <c r="C6" s="461">
        <v>0</v>
      </c>
      <c r="D6" s="461">
        <v>0</v>
      </c>
      <c r="E6" s="461">
        <v>0</v>
      </c>
      <c r="F6" s="461">
        <v>0</v>
      </c>
      <c r="G6" s="461">
        <v>0</v>
      </c>
      <c r="H6" s="461">
        <v>0</v>
      </c>
      <c r="I6" s="461">
        <v>0</v>
      </c>
      <c r="J6" s="461">
        <v>0</v>
      </c>
      <c r="K6" s="460">
        <v>0</v>
      </c>
      <c r="L6" s="459"/>
    </row>
    <row r="7" spans="1:12" ht="17.25" customHeight="1" x14ac:dyDescent="0.25">
      <c r="A7" s="13" t="s">
        <v>419</v>
      </c>
      <c r="B7" s="12" t="s">
        <v>220</v>
      </c>
      <c r="C7" s="461">
        <v>0</v>
      </c>
      <c r="D7" s="461">
        <v>0</v>
      </c>
      <c r="E7" s="461">
        <v>0</v>
      </c>
      <c r="F7" s="461">
        <v>0</v>
      </c>
      <c r="G7" s="461">
        <v>0</v>
      </c>
      <c r="H7" s="461">
        <v>0</v>
      </c>
      <c r="I7" s="461">
        <v>0</v>
      </c>
      <c r="J7" s="461">
        <v>0</v>
      </c>
      <c r="K7" s="460">
        <v>0</v>
      </c>
      <c r="L7" s="459"/>
    </row>
    <row r="8" spans="1:12" ht="17.25" customHeight="1" x14ac:dyDescent="0.25">
      <c r="A8" s="13" t="s">
        <v>418</v>
      </c>
      <c r="B8" s="12" t="s">
        <v>220</v>
      </c>
      <c r="C8" s="461">
        <v>0</v>
      </c>
      <c r="D8" s="461">
        <v>0</v>
      </c>
      <c r="E8" s="461">
        <v>0</v>
      </c>
      <c r="F8" s="461">
        <v>0</v>
      </c>
      <c r="G8" s="461">
        <v>0</v>
      </c>
      <c r="H8" s="461">
        <v>0</v>
      </c>
      <c r="I8" s="461">
        <v>0</v>
      </c>
      <c r="J8" s="461">
        <v>0</v>
      </c>
      <c r="K8" s="460">
        <v>0</v>
      </c>
      <c r="L8" s="459"/>
    </row>
    <row r="9" spans="1:12" ht="17.25" customHeight="1" x14ac:dyDescent="0.25">
      <c r="A9" s="13" t="s">
        <v>417</v>
      </c>
      <c r="B9" s="12" t="s">
        <v>220</v>
      </c>
      <c r="C9" s="461">
        <v>0</v>
      </c>
      <c r="D9" s="461">
        <v>0.17499999999999999</v>
      </c>
      <c r="E9" s="461">
        <v>0</v>
      </c>
      <c r="F9" s="461">
        <v>0</v>
      </c>
      <c r="G9" s="461">
        <v>0</v>
      </c>
      <c r="H9" s="461">
        <v>0</v>
      </c>
      <c r="I9" s="461">
        <v>0</v>
      </c>
      <c r="J9" s="461">
        <v>0</v>
      </c>
      <c r="K9" s="460">
        <v>0</v>
      </c>
      <c r="L9" s="459"/>
    </row>
    <row r="10" spans="1:12" ht="17.25" customHeight="1" x14ac:dyDescent="0.25">
      <c r="A10" s="9" t="s">
        <v>221</v>
      </c>
      <c r="B10" s="8" t="s">
        <v>220</v>
      </c>
      <c r="C10" s="458">
        <v>4.9870000000000001</v>
      </c>
      <c r="D10" s="458">
        <v>5.4169999999999998</v>
      </c>
      <c r="E10" s="458">
        <v>5</v>
      </c>
      <c r="F10" s="458">
        <v>5.0999999999999996</v>
      </c>
      <c r="G10" s="458">
        <v>5.0999999999999996</v>
      </c>
      <c r="H10" s="458">
        <v>5.3</v>
      </c>
      <c r="I10" s="458">
        <v>5.3</v>
      </c>
      <c r="J10" s="458">
        <v>5.5</v>
      </c>
      <c r="K10" s="457">
        <v>5.5</v>
      </c>
      <c r="L10" s="456"/>
    </row>
  </sheetData>
  <sheetProtection sheet="1" objects="1"/>
  <mergeCells count="10">
    <mergeCell ref="E2:E3"/>
    <mergeCell ref="B1:B3"/>
    <mergeCell ref="A1:A3"/>
    <mergeCell ref="L1:L3"/>
    <mergeCell ref="D2:D3"/>
    <mergeCell ref="C2:C3"/>
    <mergeCell ref="J2:K2"/>
    <mergeCell ref="H2:I2"/>
    <mergeCell ref="F2:G2"/>
    <mergeCell ref="F1:K1"/>
  </mergeCells>
  <conditionalFormatting sqref="G6">
    <cfRule type="cellIs" dxfId="1203" priority="1" stopIfTrue="1" operator="lessThan">
      <formula>$F$6</formula>
    </cfRule>
  </conditionalFormatting>
  <conditionalFormatting sqref="I6">
    <cfRule type="cellIs" dxfId="1202" priority="2" stopIfTrue="1" operator="lessThan">
      <formula>$H$6</formula>
    </cfRule>
  </conditionalFormatting>
  <conditionalFormatting sqref="K6">
    <cfRule type="cellIs" dxfId="1201" priority="3" stopIfTrue="1" operator="lessThan">
      <formula>$J$6</formula>
    </cfRule>
  </conditionalFormatting>
  <conditionalFormatting sqref="G7">
    <cfRule type="cellIs" dxfId="1200" priority="4" stopIfTrue="1" operator="lessThan">
      <formula>$F$7</formula>
    </cfRule>
  </conditionalFormatting>
  <conditionalFormatting sqref="I7">
    <cfRule type="cellIs" dxfId="1199" priority="5" stopIfTrue="1" operator="lessThan">
      <formula>$H$7</formula>
    </cfRule>
  </conditionalFormatting>
  <conditionalFormatting sqref="K7">
    <cfRule type="cellIs" dxfId="1198" priority="6" stopIfTrue="1" operator="lessThan">
      <formula>$J$7</formula>
    </cfRule>
  </conditionalFormatting>
  <conditionalFormatting sqref="G8">
    <cfRule type="cellIs" dxfId="1197" priority="7" stopIfTrue="1" operator="lessThan">
      <formula>$F$8</formula>
    </cfRule>
  </conditionalFormatting>
  <conditionalFormatting sqref="I8">
    <cfRule type="cellIs" dxfId="1196" priority="8" stopIfTrue="1" operator="lessThan">
      <formula>$H$8</formula>
    </cfRule>
  </conditionalFormatting>
  <conditionalFormatting sqref="K8">
    <cfRule type="cellIs" dxfId="1195" priority="9" stopIfTrue="1" operator="lessThan">
      <formula>$J$8</formula>
    </cfRule>
  </conditionalFormatting>
  <conditionalFormatting sqref="G9">
    <cfRule type="cellIs" dxfId="1194" priority="10" stopIfTrue="1" operator="lessThan">
      <formula>$F$9</formula>
    </cfRule>
  </conditionalFormatting>
  <conditionalFormatting sqref="I9">
    <cfRule type="cellIs" dxfId="1193" priority="11" stopIfTrue="1" operator="lessThan">
      <formula>$H$9</formula>
    </cfRule>
  </conditionalFormatting>
  <conditionalFormatting sqref="K9">
    <cfRule type="cellIs" dxfId="1192" priority="12" stopIfTrue="1" operator="lessThan">
      <formula>$J$9</formula>
    </cfRule>
  </conditionalFormatting>
  <conditionalFormatting sqref="G10">
    <cfRule type="cellIs" dxfId="1191" priority="13" stopIfTrue="1" operator="lessThan">
      <formula>$F$10</formula>
    </cfRule>
  </conditionalFormatting>
  <conditionalFormatting sqref="I10">
    <cfRule type="cellIs" dxfId="1190" priority="14" stopIfTrue="1" operator="lessThan">
      <formula>$H$10</formula>
    </cfRule>
  </conditionalFormatting>
  <conditionalFormatting sqref="K10">
    <cfRule type="cellIs" dxfId="1189" priority="15" stopIfTrue="1" operator="lessThan">
      <formula>$J$10</formula>
    </cfRule>
  </conditionalFormatting>
  <pageMargins left="0.46875" right="0.1875" top="0.46875" bottom="0.34375" header="0.1875" footer="0.1145833358168602"/>
  <pageSetup paperSize="9" scale="89" fitToHeight="0" orientation="landscape" useFirstPageNumber="1" r:id="rId1"/>
  <headerFooter alignWithMargins="0">
    <oddHeader>&amp;RБагаева Наталия Владимировна (Оричевский район), 18.05.2022 13:40:54</oddHeader>
    <oddFooter>&amp;R&amp;8&amp;"Arial Cyrкурсив"&amp;P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pane ySplit="3" topLeftCell="A4" activePane="bottomLeft" state="frozenSplit"/>
      <selection activeCell="D13" sqref="D13 D13"/>
      <selection pane="bottomLeft" activeCell="E31" sqref="E31"/>
    </sheetView>
  </sheetViews>
  <sheetFormatPr defaultColWidth="7" defaultRowHeight="11.25" customHeight="1" x14ac:dyDescent="0.2"/>
  <cols>
    <col min="1" max="1" width="33.85546875" style="4" customWidth="1"/>
    <col min="2" max="2" width="25.5703125" style="3" customWidth="1"/>
    <col min="3" max="3" width="12" style="2" customWidth="1"/>
    <col min="4" max="5" width="12.5703125" style="2" customWidth="1"/>
    <col min="6" max="6" width="11.85546875" style="2" customWidth="1"/>
    <col min="7" max="7" width="12.28515625" style="2" customWidth="1"/>
    <col min="8" max="10" width="12.140625" style="2" customWidth="1"/>
    <col min="11" max="11" width="12.85546875" style="2" customWidth="1"/>
    <col min="12" max="12" width="20.7109375" style="2" customWidth="1"/>
    <col min="13" max="16384" width="7" style="1"/>
  </cols>
  <sheetData>
    <row r="1" spans="1:12" ht="11.25" customHeight="1" x14ac:dyDescent="0.25">
      <c r="A1" s="697" t="s">
        <v>19</v>
      </c>
      <c r="B1" s="700" t="s">
        <v>18</v>
      </c>
      <c r="C1" s="25" t="s">
        <v>17</v>
      </c>
      <c r="D1" s="25" t="s">
        <v>17</v>
      </c>
      <c r="E1" s="25" t="s">
        <v>16</v>
      </c>
      <c r="F1" s="703" t="s">
        <v>15</v>
      </c>
      <c r="G1" s="704"/>
      <c r="H1" s="704"/>
      <c r="I1" s="704"/>
      <c r="J1" s="704"/>
      <c r="K1" s="705"/>
      <c r="L1" s="719" t="s">
        <v>14</v>
      </c>
    </row>
    <row r="2" spans="1:12" ht="11.25" customHeight="1" x14ac:dyDescent="0.25">
      <c r="A2" s="698"/>
      <c r="B2" s="701"/>
      <c r="C2" s="693">
        <v>2020</v>
      </c>
      <c r="D2" s="693">
        <v>2021</v>
      </c>
      <c r="E2" s="693">
        <v>2022</v>
      </c>
      <c r="F2" s="695">
        <v>2023</v>
      </c>
      <c r="G2" s="696"/>
      <c r="H2" s="695">
        <v>2024</v>
      </c>
      <c r="I2" s="696"/>
      <c r="J2" s="695">
        <v>2025</v>
      </c>
      <c r="K2" s="696"/>
      <c r="L2" s="720"/>
    </row>
    <row r="3" spans="1:12" ht="11.25" customHeight="1" x14ac:dyDescent="0.25">
      <c r="A3" s="699"/>
      <c r="B3" s="702"/>
      <c r="C3" s="694"/>
      <c r="D3" s="694"/>
      <c r="E3" s="694"/>
      <c r="F3" s="156" t="s">
        <v>13</v>
      </c>
      <c r="G3" s="155" t="s">
        <v>12</v>
      </c>
      <c r="H3" s="156" t="s">
        <v>13</v>
      </c>
      <c r="I3" s="155" t="s">
        <v>12</v>
      </c>
      <c r="J3" s="156" t="s">
        <v>13</v>
      </c>
      <c r="K3" s="155" t="s">
        <v>12</v>
      </c>
      <c r="L3" s="739"/>
    </row>
    <row r="4" spans="1:12" s="153" customFormat="1" ht="11.25" customHeight="1" x14ac:dyDescent="0.2">
      <c r="A4" s="424" t="s">
        <v>436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154"/>
    </row>
    <row r="5" spans="1:12" ht="19.5" customHeight="1" x14ac:dyDescent="0.25">
      <c r="A5" s="786" t="s">
        <v>435</v>
      </c>
      <c r="B5" s="19" t="s">
        <v>124</v>
      </c>
      <c r="C5" s="488">
        <v>3044257.6660000002</v>
      </c>
      <c r="D5" s="488">
        <v>3491779.1359999999</v>
      </c>
      <c r="E5" s="487">
        <f>D5*E6/100*E7/100</f>
        <v>3896500.7803163524</v>
      </c>
      <c r="F5" s="487">
        <f>E5*F6/100*F7/100</f>
        <v>4274835.4200819489</v>
      </c>
      <c r="G5" s="487">
        <f>E5*G6/100*G7/100</f>
        <v>4275560.1692270879</v>
      </c>
      <c r="H5" s="487">
        <f>F5*H6/100*H7/100</f>
        <v>4528410.1075303694</v>
      </c>
      <c r="I5" s="487">
        <f>G5*I6/100*I7/100</f>
        <v>4538720.8976430148</v>
      </c>
      <c r="J5" s="487">
        <f>H5*J6/100*J7/100</f>
        <v>4797805.224827352</v>
      </c>
      <c r="K5" s="487">
        <f>I5*K6/100*K7/100</f>
        <v>4823593.7147835782</v>
      </c>
      <c r="L5" s="10"/>
    </row>
    <row r="6" spans="1:12" ht="19.5" customHeight="1" x14ac:dyDescent="0.25">
      <c r="A6" s="787"/>
      <c r="B6" s="12" t="s">
        <v>70</v>
      </c>
      <c r="C6" s="11">
        <v>95.92</v>
      </c>
      <c r="D6" s="487">
        <f>IF(ISERROR(((D5/C5)/(D7/100))*100),0,(((D5/C5)/(D7/100))*100))</f>
        <v>106.00786711042115</v>
      </c>
      <c r="E6" s="11">
        <v>92.3</v>
      </c>
      <c r="F6" s="11">
        <v>100.1</v>
      </c>
      <c r="G6" s="11">
        <v>100.3</v>
      </c>
      <c r="H6" s="11">
        <v>100.6</v>
      </c>
      <c r="I6" s="11">
        <v>101.1</v>
      </c>
      <c r="J6" s="11">
        <v>101</v>
      </c>
      <c r="K6" s="11">
        <v>101.7</v>
      </c>
      <c r="L6" s="10"/>
    </row>
    <row r="7" spans="1:12" ht="17.25" customHeight="1" x14ac:dyDescent="0.25">
      <c r="A7" s="116" t="s">
        <v>431</v>
      </c>
      <c r="B7" s="115" t="s">
        <v>6</v>
      </c>
      <c r="C7" s="490">
        <v>104.2</v>
      </c>
      <c r="D7" s="488">
        <v>108.2</v>
      </c>
      <c r="E7" s="489">
        <v>120.9</v>
      </c>
      <c r="F7" s="489">
        <v>109.6</v>
      </c>
      <c r="G7" s="489">
        <v>109.4</v>
      </c>
      <c r="H7" s="489">
        <v>105.3</v>
      </c>
      <c r="I7" s="489">
        <v>105</v>
      </c>
      <c r="J7" s="489">
        <v>104.9</v>
      </c>
      <c r="K7" s="489">
        <v>104.5</v>
      </c>
      <c r="L7" s="10"/>
    </row>
    <row r="8" spans="1:12" ht="19.5" customHeight="1" x14ac:dyDescent="0.25">
      <c r="A8" s="786" t="s">
        <v>434</v>
      </c>
      <c r="B8" s="19" t="s">
        <v>124</v>
      </c>
      <c r="C8" s="488">
        <v>97225.112999999998</v>
      </c>
      <c r="D8" s="488">
        <v>116643.71799999999</v>
      </c>
      <c r="E8" s="487">
        <f>D8*E9/100*E10/100</f>
        <v>140717.348383148</v>
      </c>
      <c r="F8" s="487">
        <f>E8*F9/100*F10/100</f>
        <v>150848.99746673464</v>
      </c>
      <c r="G8" s="487">
        <f>E8*G9/100*G10/100</f>
        <v>151019.26545827827</v>
      </c>
      <c r="H8" s="487">
        <f>F8*H9/100*H10/100</f>
        <v>157643.83970862624</v>
      </c>
      <c r="I8" s="487">
        <f>G8*I9/100*I10/100</f>
        <v>157997.11061877801</v>
      </c>
      <c r="J8" s="487">
        <f>H8*J9/100*J10/100</f>
        <v>164271.3443738166</v>
      </c>
      <c r="K8" s="487">
        <f>I8*K9/100*K10/100</f>
        <v>164989.90473765449</v>
      </c>
      <c r="L8" s="10"/>
    </row>
    <row r="9" spans="1:12" ht="19.5" customHeight="1" x14ac:dyDescent="0.25">
      <c r="A9" s="787"/>
      <c r="B9" s="12" t="s">
        <v>70</v>
      </c>
      <c r="C9" s="11">
        <v>63.98</v>
      </c>
      <c r="D9" s="487">
        <f>IF(ISERROR(((D8/C8)/(D10/100))*100),0,(((D8/C8)/(D10/100))*100))</f>
        <v>112.43938933396494</v>
      </c>
      <c r="E9" s="11">
        <v>100.7</v>
      </c>
      <c r="F9" s="11">
        <v>100</v>
      </c>
      <c r="G9" s="11">
        <v>100.3</v>
      </c>
      <c r="H9" s="11">
        <v>100.1</v>
      </c>
      <c r="I9" s="11">
        <v>100.5</v>
      </c>
      <c r="J9" s="11">
        <v>100.1</v>
      </c>
      <c r="K9" s="11">
        <v>100.7</v>
      </c>
      <c r="L9" s="10"/>
    </row>
    <row r="10" spans="1:12" ht="18" customHeight="1" x14ac:dyDescent="0.25">
      <c r="A10" s="116" t="s">
        <v>433</v>
      </c>
      <c r="B10" s="115" t="s">
        <v>6</v>
      </c>
      <c r="C10" s="490">
        <v>103.3</v>
      </c>
      <c r="D10" s="488">
        <v>106.7</v>
      </c>
      <c r="E10" s="489">
        <v>119.8</v>
      </c>
      <c r="F10" s="489">
        <v>107.2</v>
      </c>
      <c r="G10" s="489">
        <v>107</v>
      </c>
      <c r="H10" s="489">
        <v>104.4</v>
      </c>
      <c r="I10" s="489">
        <v>104.1</v>
      </c>
      <c r="J10" s="489">
        <v>104.1</v>
      </c>
      <c r="K10" s="489">
        <v>103.7</v>
      </c>
      <c r="L10" s="10"/>
    </row>
    <row r="11" spans="1:12" ht="19.5" customHeight="1" x14ac:dyDescent="0.25">
      <c r="A11" s="786" t="s">
        <v>432</v>
      </c>
      <c r="B11" s="19" t="s">
        <v>124</v>
      </c>
      <c r="C11" s="488">
        <v>608587.49800000002</v>
      </c>
      <c r="D11" s="488">
        <v>680893.41</v>
      </c>
      <c r="E11" s="487">
        <f>D11*E12/100*E13/100</f>
        <v>757759.4670548999</v>
      </c>
      <c r="F11" s="487">
        <f>E11*F12/100*F13/100</f>
        <v>792683.0853725262</v>
      </c>
      <c r="G11" s="487">
        <f>E11*G12/100*G13/100</f>
        <v>793533.29149456171</v>
      </c>
      <c r="H11" s="487">
        <f>F11*H12/100*H13/100</f>
        <v>829182.17803850409</v>
      </c>
      <c r="I11" s="487">
        <f>G11*I12/100*I13/100</f>
        <v>830198.49722806783</v>
      </c>
      <c r="J11" s="487">
        <f>H11*J12/100*J13/100</f>
        <v>869021.89414672006</v>
      </c>
      <c r="K11" s="487">
        <f>I11*K12/100*K13/100</f>
        <v>872824.20886974572</v>
      </c>
      <c r="L11" s="10"/>
    </row>
    <row r="12" spans="1:12" ht="19.5" customHeight="1" x14ac:dyDescent="0.25">
      <c r="A12" s="787"/>
      <c r="B12" s="12" t="s">
        <v>70</v>
      </c>
      <c r="C12" s="11">
        <v>89.7</v>
      </c>
      <c r="D12" s="487">
        <f>IF(ISERROR(((D11/C11)/(D13/100))*100),0,(((D11/C11)/(D13/100))*100))</f>
        <v>107.06309993050915</v>
      </c>
      <c r="E12" s="11">
        <v>102.1</v>
      </c>
      <c r="F12" s="11">
        <v>100.2</v>
      </c>
      <c r="G12" s="11">
        <v>100.5</v>
      </c>
      <c r="H12" s="11">
        <v>100.1</v>
      </c>
      <c r="I12" s="11">
        <v>100.5</v>
      </c>
      <c r="J12" s="11">
        <v>100.1</v>
      </c>
      <c r="K12" s="11">
        <v>100.8</v>
      </c>
      <c r="L12" s="10"/>
    </row>
    <row r="13" spans="1:12" ht="21.75" customHeight="1" x14ac:dyDescent="0.25">
      <c r="A13" s="113" t="s">
        <v>431</v>
      </c>
      <c r="B13" s="112" t="s">
        <v>6</v>
      </c>
      <c r="C13" s="486">
        <v>103.8</v>
      </c>
      <c r="D13" s="486">
        <v>104.5</v>
      </c>
      <c r="E13" s="52">
        <v>109</v>
      </c>
      <c r="F13" s="11">
        <v>104.4</v>
      </c>
      <c r="G13" s="52">
        <v>104.2</v>
      </c>
      <c r="H13" s="52">
        <v>104.5</v>
      </c>
      <c r="I13" s="52">
        <v>104.1</v>
      </c>
      <c r="J13" s="52">
        <v>104.7</v>
      </c>
      <c r="K13" s="52">
        <v>104.3</v>
      </c>
      <c r="L13" s="485"/>
    </row>
    <row r="14" spans="1:12" ht="19.5" hidden="1" customHeight="1" x14ac:dyDescent="0.25">
      <c r="A14" s="484" t="s">
        <v>430</v>
      </c>
      <c r="B14" s="320" t="s">
        <v>124</v>
      </c>
      <c r="C14" s="483">
        <f>C15+C17+C19+C21+C23+C25</f>
        <v>0</v>
      </c>
      <c r="D14" s="482">
        <f t="shared" ref="D14:K14" si="0">D17+D19+D21+D23+D25+D15</f>
        <v>0</v>
      </c>
      <c r="E14" s="481">
        <f t="shared" si="0"/>
        <v>0</v>
      </c>
      <c r="F14" s="480">
        <f t="shared" si="0"/>
        <v>0</v>
      </c>
      <c r="G14" s="480">
        <f t="shared" si="0"/>
        <v>0</v>
      </c>
      <c r="H14" s="480">
        <f t="shared" si="0"/>
        <v>0</v>
      </c>
      <c r="I14" s="480">
        <f t="shared" si="0"/>
        <v>0</v>
      </c>
      <c r="J14" s="480">
        <f t="shared" si="0"/>
        <v>0</v>
      </c>
      <c r="K14" s="480">
        <f t="shared" si="0"/>
        <v>0</v>
      </c>
      <c r="L14" s="479"/>
    </row>
    <row r="15" spans="1:12" ht="19.5" hidden="1" customHeight="1" x14ac:dyDescent="0.25">
      <c r="A15" s="783" t="s">
        <v>429</v>
      </c>
      <c r="B15" s="182" t="s">
        <v>423</v>
      </c>
      <c r="C15" s="475"/>
      <c r="D15" s="478"/>
      <c r="E15" s="477"/>
      <c r="F15" s="475"/>
      <c r="G15" s="474"/>
      <c r="H15" s="475"/>
      <c r="I15" s="474"/>
      <c r="J15" s="475"/>
      <c r="K15" s="474"/>
      <c r="L15" s="256"/>
    </row>
    <row r="16" spans="1:12" ht="19.5" hidden="1" customHeight="1" x14ac:dyDescent="0.25">
      <c r="A16" s="784"/>
      <c r="B16" s="182" t="s">
        <v>70</v>
      </c>
      <c r="C16" s="475"/>
      <c r="D16" s="478"/>
      <c r="E16" s="477"/>
      <c r="F16" s="476"/>
      <c r="G16" s="474"/>
      <c r="H16" s="475"/>
      <c r="I16" s="474"/>
      <c r="J16" s="475"/>
      <c r="K16" s="474"/>
      <c r="L16" s="479"/>
    </row>
    <row r="17" spans="1:12" ht="19.5" hidden="1" customHeight="1" x14ac:dyDescent="0.2">
      <c r="A17" s="783" t="s">
        <v>428</v>
      </c>
      <c r="B17" s="182" t="s">
        <v>423</v>
      </c>
      <c r="C17" s="475"/>
      <c r="D17" s="478"/>
      <c r="E17" s="477"/>
      <c r="F17" s="476"/>
      <c r="G17" s="474"/>
      <c r="H17" s="475"/>
      <c r="I17" s="474"/>
      <c r="J17" s="475"/>
      <c r="K17" s="474"/>
      <c r="L17" s="162"/>
    </row>
    <row r="18" spans="1:12" ht="19.5" hidden="1" customHeight="1" x14ac:dyDescent="0.2">
      <c r="A18" s="784"/>
      <c r="B18" s="182" t="s">
        <v>70</v>
      </c>
      <c r="C18" s="475"/>
      <c r="D18" s="478"/>
      <c r="E18" s="477"/>
      <c r="F18" s="476"/>
      <c r="G18" s="474"/>
      <c r="H18" s="475"/>
      <c r="I18" s="474"/>
      <c r="J18" s="475"/>
      <c r="K18" s="474"/>
      <c r="L18" s="162"/>
    </row>
    <row r="19" spans="1:12" ht="19.5" hidden="1" customHeight="1" x14ac:dyDescent="0.2">
      <c r="A19" s="783" t="s">
        <v>427</v>
      </c>
      <c r="B19" s="182" t="s">
        <v>423</v>
      </c>
      <c r="C19" s="475"/>
      <c r="D19" s="478"/>
      <c r="E19" s="477"/>
      <c r="F19" s="476"/>
      <c r="G19" s="474"/>
      <c r="H19" s="475"/>
      <c r="I19" s="474"/>
      <c r="J19" s="475"/>
      <c r="K19" s="474"/>
      <c r="L19" s="162"/>
    </row>
    <row r="20" spans="1:12" ht="19.5" hidden="1" customHeight="1" x14ac:dyDescent="0.2">
      <c r="A20" s="784"/>
      <c r="B20" s="182" t="s">
        <v>70</v>
      </c>
      <c r="C20" s="475"/>
      <c r="D20" s="478"/>
      <c r="E20" s="477"/>
      <c r="F20" s="476"/>
      <c r="G20" s="474"/>
      <c r="H20" s="475"/>
      <c r="I20" s="474"/>
      <c r="J20" s="475"/>
      <c r="K20" s="474"/>
      <c r="L20" s="162"/>
    </row>
    <row r="21" spans="1:12" ht="19.5" hidden="1" customHeight="1" x14ac:dyDescent="0.2">
      <c r="A21" s="783" t="s">
        <v>426</v>
      </c>
      <c r="B21" s="182" t="s">
        <v>423</v>
      </c>
      <c r="C21" s="475"/>
      <c r="D21" s="478"/>
      <c r="E21" s="477"/>
      <c r="F21" s="476"/>
      <c r="G21" s="474"/>
      <c r="H21" s="475"/>
      <c r="I21" s="474"/>
      <c r="J21" s="475"/>
      <c r="K21" s="474"/>
      <c r="L21" s="162"/>
    </row>
    <row r="22" spans="1:12" ht="19.5" hidden="1" customHeight="1" x14ac:dyDescent="0.2">
      <c r="A22" s="784"/>
      <c r="B22" s="182" t="s">
        <v>70</v>
      </c>
      <c r="C22" s="475"/>
      <c r="D22" s="478"/>
      <c r="E22" s="477"/>
      <c r="F22" s="476"/>
      <c r="G22" s="474"/>
      <c r="H22" s="475"/>
      <c r="I22" s="474"/>
      <c r="J22" s="475"/>
      <c r="K22" s="474"/>
      <c r="L22" s="162"/>
    </row>
    <row r="23" spans="1:12" ht="19.5" hidden="1" customHeight="1" x14ac:dyDescent="0.2">
      <c r="A23" s="783" t="s">
        <v>425</v>
      </c>
      <c r="B23" s="182" t="s">
        <v>423</v>
      </c>
      <c r="C23" s="475"/>
      <c r="D23" s="478"/>
      <c r="E23" s="477"/>
      <c r="F23" s="476"/>
      <c r="G23" s="474"/>
      <c r="H23" s="475"/>
      <c r="I23" s="474"/>
      <c r="J23" s="475"/>
      <c r="K23" s="474"/>
      <c r="L23" s="162"/>
    </row>
    <row r="24" spans="1:12" ht="19.5" hidden="1" customHeight="1" x14ac:dyDescent="0.2">
      <c r="A24" s="784"/>
      <c r="B24" s="379" t="s">
        <v>70</v>
      </c>
      <c r="C24" s="475"/>
      <c r="D24" s="478"/>
      <c r="E24" s="477"/>
      <c r="F24" s="476"/>
      <c r="G24" s="474"/>
      <c r="H24" s="475"/>
      <c r="I24" s="474"/>
      <c r="J24" s="475"/>
      <c r="K24" s="474"/>
      <c r="L24" s="162"/>
    </row>
    <row r="25" spans="1:12" ht="19.5" hidden="1" customHeight="1" x14ac:dyDescent="0.2">
      <c r="A25" s="783" t="s">
        <v>424</v>
      </c>
      <c r="B25" s="182" t="s">
        <v>423</v>
      </c>
      <c r="C25" s="475"/>
      <c r="D25" s="478"/>
      <c r="E25" s="477"/>
      <c r="F25" s="476"/>
      <c r="G25" s="474"/>
      <c r="H25" s="475"/>
      <c r="I25" s="474"/>
      <c r="J25" s="475"/>
      <c r="K25" s="474"/>
      <c r="L25" s="162"/>
    </row>
    <row r="26" spans="1:12" ht="19.5" hidden="1" customHeight="1" x14ac:dyDescent="0.2">
      <c r="A26" s="785"/>
      <c r="B26" s="199" t="s">
        <v>70</v>
      </c>
      <c r="C26" s="470"/>
      <c r="D26" s="473"/>
      <c r="E26" s="472"/>
      <c r="F26" s="471"/>
      <c r="G26" s="469"/>
      <c r="H26" s="470"/>
      <c r="I26" s="469"/>
      <c r="J26" s="470"/>
      <c r="K26" s="469"/>
      <c r="L26" s="162"/>
    </row>
  </sheetData>
  <sheetProtection sheet="1" objects="1"/>
  <mergeCells count="19">
    <mergeCell ref="L1:L3"/>
    <mergeCell ref="A1:A3"/>
    <mergeCell ref="F1:K1"/>
    <mergeCell ref="F2:G2"/>
    <mergeCell ref="H2:I2"/>
    <mergeCell ref="J2:K2"/>
    <mergeCell ref="B1:B3"/>
    <mergeCell ref="A21:A22"/>
    <mergeCell ref="A23:A24"/>
    <mergeCell ref="A25:A26"/>
    <mergeCell ref="E2:E3"/>
    <mergeCell ref="C2:C3"/>
    <mergeCell ref="D2:D3"/>
    <mergeCell ref="A15:A16"/>
    <mergeCell ref="A17:A18"/>
    <mergeCell ref="A19:A20"/>
    <mergeCell ref="A5:A6"/>
    <mergeCell ref="A11:A12"/>
    <mergeCell ref="A8:A9"/>
  </mergeCells>
  <conditionalFormatting sqref="G5">
    <cfRule type="cellIs" dxfId="1188" priority="1" stopIfTrue="1" operator="lessThan">
      <formula>$F$5</formula>
    </cfRule>
  </conditionalFormatting>
  <conditionalFormatting sqref="I5">
    <cfRule type="cellIs" dxfId="1187" priority="2" stopIfTrue="1" operator="lessThan">
      <formula>$H$5</formula>
    </cfRule>
  </conditionalFormatting>
  <conditionalFormatting sqref="K5">
    <cfRule type="cellIs" dxfId="1186" priority="3" stopIfTrue="1" operator="lessThan">
      <formula>$J$5</formula>
    </cfRule>
  </conditionalFormatting>
  <conditionalFormatting sqref="G6">
    <cfRule type="cellIs" dxfId="1185" priority="4" stopIfTrue="1" operator="lessThan">
      <formula>$F$6</formula>
    </cfRule>
  </conditionalFormatting>
  <conditionalFormatting sqref="I6">
    <cfRule type="cellIs" dxfId="1184" priority="5" stopIfTrue="1" operator="lessThan">
      <formula>$H$6</formula>
    </cfRule>
  </conditionalFormatting>
  <conditionalFormatting sqref="K6">
    <cfRule type="cellIs" dxfId="1183" priority="6" stopIfTrue="1" operator="lessThan">
      <formula>$J$6</formula>
    </cfRule>
  </conditionalFormatting>
  <conditionalFormatting sqref="G7">
    <cfRule type="cellIs" dxfId="1182" priority="7" stopIfTrue="1" operator="greaterThan">
      <formula>$F$7</formula>
    </cfRule>
    <cfRule type="cellIs" dxfId="1181" priority="8" stopIfTrue="1" operator="lessThan">
      <formula>$F$7</formula>
    </cfRule>
  </conditionalFormatting>
  <conditionalFormatting sqref="I7">
    <cfRule type="cellIs" dxfId="1180" priority="9" stopIfTrue="1" operator="greaterThan">
      <formula>$H$7</formula>
    </cfRule>
  </conditionalFormatting>
  <conditionalFormatting sqref="K7">
    <cfRule type="cellIs" dxfId="1179" priority="10" stopIfTrue="1" operator="greaterThan">
      <formula>$J$7</formula>
    </cfRule>
  </conditionalFormatting>
  <conditionalFormatting sqref="G8">
    <cfRule type="cellIs" dxfId="1178" priority="11" stopIfTrue="1" operator="lessThan">
      <formula>$F$8</formula>
    </cfRule>
  </conditionalFormatting>
  <conditionalFormatting sqref="I8">
    <cfRule type="cellIs" dxfId="1177" priority="12" stopIfTrue="1" operator="lessThan">
      <formula>$H$8</formula>
    </cfRule>
  </conditionalFormatting>
  <conditionalFormatting sqref="K8">
    <cfRule type="cellIs" dxfId="1176" priority="13" stopIfTrue="1" operator="lessThan">
      <formula>$J$8</formula>
    </cfRule>
  </conditionalFormatting>
  <conditionalFormatting sqref="G9">
    <cfRule type="cellIs" dxfId="1175" priority="14" stopIfTrue="1" operator="lessThan">
      <formula>$F$9</formula>
    </cfRule>
  </conditionalFormatting>
  <conditionalFormatting sqref="I9">
    <cfRule type="cellIs" dxfId="1174" priority="15" stopIfTrue="1" operator="lessThan">
      <formula>$H$9</formula>
    </cfRule>
  </conditionalFormatting>
  <conditionalFormatting sqref="K9">
    <cfRule type="cellIs" dxfId="1173" priority="16" stopIfTrue="1" operator="lessThan">
      <formula>$J$9</formula>
    </cfRule>
  </conditionalFormatting>
  <conditionalFormatting sqref="G10">
    <cfRule type="cellIs" dxfId="1172" priority="17" stopIfTrue="1" operator="greaterThan">
      <formula>$F$10</formula>
    </cfRule>
  </conditionalFormatting>
  <conditionalFormatting sqref="I10">
    <cfRule type="cellIs" dxfId="1171" priority="18" stopIfTrue="1" operator="greaterThan">
      <formula>$H$10</formula>
    </cfRule>
  </conditionalFormatting>
  <conditionalFormatting sqref="K10">
    <cfRule type="cellIs" dxfId="1170" priority="19" stopIfTrue="1" operator="greaterThan">
      <formula>$J$10</formula>
    </cfRule>
  </conditionalFormatting>
  <conditionalFormatting sqref="G11">
    <cfRule type="cellIs" dxfId="1169" priority="20" stopIfTrue="1" operator="lessThan">
      <formula>$F$11</formula>
    </cfRule>
  </conditionalFormatting>
  <conditionalFormatting sqref="I11">
    <cfRule type="cellIs" dxfId="1168" priority="21" stopIfTrue="1" operator="lessThan">
      <formula>$H$11</formula>
    </cfRule>
  </conditionalFormatting>
  <conditionalFormatting sqref="K11">
    <cfRule type="cellIs" dxfId="1167" priority="22" stopIfTrue="1" operator="lessThan">
      <formula>$J$11</formula>
    </cfRule>
  </conditionalFormatting>
  <conditionalFormatting sqref="G12">
    <cfRule type="cellIs" dxfId="1166" priority="23" stopIfTrue="1" operator="lessThan">
      <formula>$F$12</formula>
    </cfRule>
  </conditionalFormatting>
  <conditionalFormatting sqref="I12">
    <cfRule type="cellIs" dxfId="1165" priority="24" stopIfTrue="1" operator="lessThan">
      <formula>$H$12</formula>
    </cfRule>
  </conditionalFormatting>
  <conditionalFormatting sqref="K12">
    <cfRule type="cellIs" dxfId="1164" priority="25" stopIfTrue="1" operator="lessThan">
      <formula>$J$12</formula>
    </cfRule>
  </conditionalFormatting>
  <conditionalFormatting sqref="G13">
    <cfRule type="cellIs" dxfId="1163" priority="26" stopIfTrue="1" operator="greaterThan">
      <formula>$F$13</formula>
    </cfRule>
  </conditionalFormatting>
  <conditionalFormatting sqref="I13">
    <cfRule type="cellIs" dxfId="1162" priority="27" stopIfTrue="1" operator="greaterThan">
      <formula>$H$13</formula>
    </cfRule>
  </conditionalFormatting>
  <conditionalFormatting sqref="K13">
    <cfRule type="cellIs" dxfId="1161" priority="28" stopIfTrue="1" operator="greaterThan">
      <formula>$J$13</formula>
    </cfRule>
  </conditionalFormatting>
  <pageMargins left="0.46875" right="0.1875" top="0.46875" bottom="0.34375" header="0.1875" footer="0.1145833358168602"/>
  <pageSetup paperSize="9" scale="80" fitToHeight="7" orientation="landscape" useFirstPageNumber="1" r:id="rId1"/>
  <headerFooter alignWithMargins="0">
    <oddHeader>&amp;RБагаева Наталия Владимировна (Оричевский район), 18.05.2022 13:44:58</oddHeader>
    <oddFooter>&amp;R&amp;8&amp;"Arial Cyrкурсив"&amp;P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0"/>
  <sheetViews>
    <sheetView workbookViewId="0">
      <pane ySplit="3" topLeftCell="A4" activePane="bottomLeft" state="frozenSplit"/>
      <selection activeCell="C5" sqref="C5 C5"/>
      <selection pane="bottomLeft" activeCell="D62" sqref="D62"/>
    </sheetView>
  </sheetViews>
  <sheetFormatPr defaultColWidth="7" defaultRowHeight="11.25" customHeight="1" x14ac:dyDescent="0.2"/>
  <cols>
    <col min="1" max="1" width="33.85546875" style="4" customWidth="1"/>
    <col min="2" max="2" width="25.5703125" style="3" customWidth="1"/>
    <col min="3" max="11" width="8.5703125" style="491" customWidth="1"/>
    <col min="12" max="12" width="19.28515625" style="289" customWidth="1"/>
    <col min="13" max="16384" width="7" style="1"/>
  </cols>
  <sheetData>
    <row r="1" spans="1:12" s="47" customFormat="1" ht="11.25" customHeight="1" x14ac:dyDescent="0.25">
      <c r="A1" s="750" t="s">
        <v>19</v>
      </c>
      <c r="B1" s="745" t="s">
        <v>18</v>
      </c>
      <c r="C1" s="552" t="s">
        <v>17</v>
      </c>
      <c r="D1" s="552" t="s">
        <v>17</v>
      </c>
      <c r="E1" s="552" t="s">
        <v>16</v>
      </c>
      <c r="F1" s="791" t="s">
        <v>15</v>
      </c>
      <c r="G1" s="792"/>
      <c r="H1" s="792"/>
      <c r="I1" s="792"/>
      <c r="J1" s="792"/>
      <c r="K1" s="792"/>
      <c r="L1" s="788" t="s">
        <v>14</v>
      </c>
    </row>
    <row r="2" spans="1:12" s="47" customFormat="1" ht="11.25" customHeight="1" x14ac:dyDescent="0.25">
      <c r="A2" s="751"/>
      <c r="B2" s="746"/>
      <c r="C2" s="795">
        <v>2020</v>
      </c>
      <c r="D2" s="795">
        <v>2021</v>
      </c>
      <c r="E2" s="795">
        <v>2022</v>
      </c>
      <c r="F2" s="793">
        <v>2023</v>
      </c>
      <c r="G2" s="794"/>
      <c r="H2" s="793">
        <v>2024</v>
      </c>
      <c r="I2" s="794"/>
      <c r="J2" s="793">
        <v>2025</v>
      </c>
      <c r="K2" s="794"/>
      <c r="L2" s="789"/>
    </row>
    <row r="3" spans="1:12" s="47" customFormat="1" ht="11.25" customHeight="1" x14ac:dyDescent="0.25">
      <c r="A3" s="751"/>
      <c r="B3" s="746"/>
      <c r="C3" s="796"/>
      <c r="D3" s="796"/>
      <c r="E3" s="796"/>
      <c r="F3" s="551" t="s">
        <v>13</v>
      </c>
      <c r="G3" s="550" t="s">
        <v>12</v>
      </c>
      <c r="H3" s="551" t="s">
        <v>13</v>
      </c>
      <c r="I3" s="550" t="s">
        <v>12</v>
      </c>
      <c r="J3" s="551" t="s">
        <v>13</v>
      </c>
      <c r="K3" s="550" t="s">
        <v>12</v>
      </c>
      <c r="L3" s="790"/>
    </row>
    <row r="4" spans="1:12" s="153" customFormat="1" ht="55.5" customHeight="1" x14ac:dyDescent="0.2">
      <c r="A4" s="284" t="s">
        <v>129</v>
      </c>
      <c r="B4" s="283"/>
      <c r="C4" s="548"/>
      <c r="D4" s="549"/>
      <c r="E4" s="547"/>
      <c r="F4" s="548"/>
      <c r="G4" s="547"/>
      <c r="H4" s="548"/>
      <c r="I4" s="547"/>
      <c r="J4" s="548"/>
      <c r="K4" s="547"/>
      <c r="L4" s="546" t="s">
        <v>492</v>
      </c>
    </row>
    <row r="5" spans="1:12" ht="18" customHeight="1" x14ac:dyDescent="0.25">
      <c r="A5" s="197" t="s">
        <v>491</v>
      </c>
      <c r="B5" s="209" t="s">
        <v>0</v>
      </c>
      <c r="C5" s="514">
        <f t="shared" ref="C5:K5" si="0">SUM(C7:C8)</f>
        <v>14980</v>
      </c>
      <c r="D5" s="536">
        <f t="shared" si="0"/>
        <v>14862</v>
      </c>
      <c r="E5" s="535">
        <f t="shared" si="0"/>
        <v>14698</v>
      </c>
      <c r="F5" s="514">
        <f t="shared" si="0"/>
        <v>14500</v>
      </c>
      <c r="G5" s="535">
        <f t="shared" si="0"/>
        <v>14517</v>
      </c>
      <c r="H5" s="514">
        <f t="shared" si="0"/>
        <v>14280</v>
      </c>
      <c r="I5" s="535">
        <f t="shared" si="0"/>
        <v>14296</v>
      </c>
      <c r="J5" s="514">
        <f t="shared" si="0"/>
        <v>14060</v>
      </c>
      <c r="K5" s="535">
        <f t="shared" si="0"/>
        <v>14096</v>
      </c>
      <c r="L5" s="513"/>
    </row>
    <row r="6" spans="1:12" ht="18" customHeight="1" x14ac:dyDescent="0.25">
      <c r="A6" s="237" t="s">
        <v>120</v>
      </c>
      <c r="B6" s="369"/>
      <c r="C6" s="543"/>
      <c r="D6" s="544"/>
      <c r="E6" s="542"/>
      <c r="F6" s="543"/>
      <c r="G6" s="542"/>
      <c r="H6" s="543"/>
      <c r="I6" s="542"/>
      <c r="J6" s="543"/>
      <c r="K6" s="542"/>
      <c r="L6" s="502"/>
    </row>
    <row r="7" spans="1:12" ht="18" customHeight="1" x14ac:dyDescent="0.25">
      <c r="A7" s="237" t="s">
        <v>490</v>
      </c>
      <c r="B7" s="182" t="s">
        <v>0</v>
      </c>
      <c r="C7" s="504">
        <v>13563</v>
      </c>
      <c r="D7" s="505">
        <v>13324</v>
      </c>
      <c r="E7" s="503">
        <v>13120</v>
      </c>
      <c r="F7" s="504">
        <v>12940</v>
      </c>
      <c r="G7" s="503">
        <v>12954</v>
      </c>
      <c r="H7" s="504">
        <v>12770</v>
      </c>
      <c r="I7" s="503">
        <v>12783</v>
      </c>
      <c r="J7" s="504">
        <v>12620</v>
      </c>
      <c r="K7" s="503">
        <v>12651</v>
      </c>
      <c r="L7" s="502"/>
    </row>
    <row r="8" spans="1:12" ht="18" customHeight="1" x14ac:dyDescent="0.25">
      <c r="A8" s="237" t="s">
        <v>489</v>
      </c>
      <c r="B8" s="182" t="s">
        <v>0</v>
      </c>
      <c r="C8" s="504">
        <f t="shared" ref="C8:K8" si="1">SUM(C9:C10)</f>
        <v>1417</v>
      </c>
      <c r="D8" s="505">
        <f t="shared" si="1"/>
        <v>1538</v>
      </c>
      <c r="E8" s="503">
        <f t="shared" si="1"/>
        <v>1578</v>
      </c>
      <c r="F8" s="504">
        <f t="shared" si="1"/>
        <v>1560</v>
      </c>
      <c r="G8" s="503">
        <f t="shared" si="1"/>
        <v>1563</v>
      </c>
      <c r="H8" s="504">
        <f t="shared" si="1"/>
        <v>1510</v>
      </c>
      <c r="I8" s="503">
        <f t="shared" si="1"/>
        <v>1513</v>
      </c>
      <c r="J8" s="504">
        <f t="shared" si="1"/>
        <v>1440</v>
      </c>
      <c r="K8" s="503">
        <f t="shared" si="1"/>
        <v>1445</v>
      </c>
      <c r="L8" s="502"/>
    </row>
    <row r="9" spans="1:12" ht="18" customHeight="1" x14ac:dyDescent="0.25">
      <c r="A9" s="237" t="s">
        <v>488</v>
      </c>
      <c r="B9" s="182" t="s">
        <v>0</v>
      </c>
      <c r="C9" s="504">
        <v>1387</v>
      </c>
      <c r="D9" s="505">
        <v>1508</v>
      </c>
      <c r="E9" s="503">
        <v>1548</v>
      </c>
      <c r="F9" s="504">
        <v>1530</v>
      </c>
      <c r="G9" s="503">
        <v>1533</v>
      </c>
      <c r="H9" s="504">
        <v>1480</v>
      </c>
      <c r="I9" s="503">
        <v>1483</v>
      </c>
      <c r="J9" s="504">
        <v>1410</v>
      </c>
      <c r="K9" s="503">
        <v>1415</v>
      </c>
      <c r="L9" s="502"/>
    </row>
    <row r="10" spans="1:12" ht="18" customHeight="1" x14ac:dyDescent="0.25">
      <c r="A10" s="237" t="s">
        <v>487</v>
      </c>
      <c r="B10" s="182" t="s">
        <v>0</v>
      </c>
      <c r="C10" s="504">
        <v>30</v>
      </c>
      <c r="D10" s="508">
        <v>30</v>
      </c>
      <c r="E10" s="508">
        <v>30</v>
      </c>
      <c r="F10" s="508">
        <v>30</v>
      </c>
      <c r="G10" s="508">
        <v>30</v>
      </c>
      <c r="H10" s="508">
        <v>30</v>
      </c>
      <c r="I10" s="508">
        <v>30</v>
      </c>
      <c r="J10" s="508">
        <v>30</v>
      </c>
      <c r="K10" s="508">
        <v>30</v>
      </c>
      <c r="L10" s="502"/>
    </row>
    <row r="11" spans="1:12" ht="18" customHeight="1" x14ac:dyDescent="0.25">
      <c r="A11" s="241" t="s">
        <v>486</v>
      </c>
      <c r="B11" s="199" t="s">
        <v>0</v>
      </c>
      <c r="C11" s="538">
        <v>-1600</v>
      </c>
      <c r="D11" s="545">
        <v>-1610</v>
      </c>
      <c r="E11" s="539">
        <v>-1720</v>
      </c>
      <c r="F11" s="538">
        <v>-1750</v>
      </c>
      <c r="G11" s="539">
        <v>-1755</v>
      </c>
      <c r="H11" s="538">
        <v>-1630</v>
      </c>
      <c r="I11" s="539">
        <v>-1635</v>
      </c>
      <c r="J11" s="538">
        <v>-1600</v>
      </c>
      <c r="K11" s="539">
        <v>-1605</v>
      </c>
      <c r="L11" s="502"/>
    </row>
    <row r="12" spans="1:12" ht="30" customHeight="1" x14ac:dyDescent="0.25">
      <c r="A12" s="352" t="s">
        <v>128</v>
      </c>
      <c r="B12" s="351" t="s">
        <v>0</v>
      </c>
      <c r="C12" s="514">
        <f t="shared" ref="C12:K12" si="2">SUM(C14,C18,C45:C58)</f>
        <v>10112</v>
      </c>
      <c r="D12" s="536">
        <f t="shared" si="2"/>
        <v>10071</v>
      </c>
      <c r="E12" s="535">
        <f t="shared" si="2"/>
        <v>9761</v>
      </c>
      <c r="F12" s="514">
        <f t="shared" si="2"/>
        <v>9502</v>
      </c>
      <c r="G12" s="535">
        <f t="shared" si="2"/>
        <v>9544</v>
      </c>
      <c r="H12" s="514">
        <f t="shared" si="2"/>
        <v>9488</v>
      </c>
      <c r="I12" s="535">
        <f t="shared" si="2"/>
        <v>9532</v>
      </c>
      <c r="J12" s="514">
        <f t="shared" si="2"/>
        <v>9463</v>
      </c>
      <c r="K12" s="535">
        <f t="shared" si="2"/>
        <v>9507</v>
      </c>
      <c r="L12" s="502"/>
    </row>
    <row r="13" spans="1:12" ht="12" customHeight="1" x14ac:dyDescent="0.25">
      <c r="A13" s="347" t="s">
        <v>120</v>
      </c>
      <c r="B13" s="182"/>
      <c r="C13" s="543"/>
      <c r="D13" s="544"/>
      <c r="E13" s="542"/>
      <c r="F13" s="543"/>
      <c r="G13" s="542"/>
      <c r="H13" s="543"/>
      <c r="I13" s="542"/>
      <c r="J13" s="543"/>
      <c r="K13" s="542"/>
      <c r="L13" s="502"/>
    </row>
    <row r="14" spans="1:12" ht="20.25" customHeight="1" x14ac:dyDescent="0.25">
      <c r="A14" s="342" t="s">
        <v>453</v>
      </c>
      <c r="B14" s="182" t="s">
        <v>0</v>
      </c>
      <c r="C14" s="504">
        <f t="shared" ref="C14:K14" si="3">SUM(C15:C17)</f>
        <v>1587</v>
      </c>
      <c r="D14" s="505">
        <f t="shared" si="3"/>
        <v>1532</v>
      </c>
      <c r="E14" s="503">
        <f t="shared" si="3"/>
        <v>1519</v>
      </c>
      <c r="F14" s="504">
        <f t="shared" si="3"/>
        <v>1505</v>
      </c>
      <c r="G14" s="503">
        <f t="shared" si="3"/>
        <v>1507</v>
      </c>
      <c r="H14" s="504">
        <f t="shared" si="3"/>
        <v>1499</v>
      </c>
      <c r="I14" s="503">
        <f t="shared" si="3"/>
        <v>1501</v>
      </c>
      <c r="J14" s="504">
        <f t="shared" si="3"/>
        <v>1484</v>
      </c>
      <c r="K14" s="503">
        <f t="shared" si="3"/>
        <v>1487</v>
      </c>
      <c r="L14" s="502"/>
    </row>
    <row r="15" spans="1:12" ht="33" customHeight="1" x14ac:dyDescent="0.25">
      <c r="A15" s="347" t="s">
        <v>485</v>
      </c>
      <c r="B15" s="182" t="s">
        <v>0</v>
      </c>
      <c r="C15" s="504">
        <v>1527</v>
      </c>
      <c r="D15" s="505">
        <v>1475</v>
      </c>
      <c r="E15" s="503">
        <v>1463</v>
      </c>
      <c r="F15" s="504">
        <v>1450</v>
      </c>
      <c r="G15" s="503">
        <v>1452</v>
      </c>
      <c r="H15" s="504">
        <v>1445</v>
      </c>
      <c r="I15" s="503">
        <v>1447</v>
      </c>
      <c r="J15" s="504">
        <v>1430</v>
      </c>
      <c r="K15" s="503">
        <v>1433</v>
      </c>
      <c r="L15" s="502"/>
    </row>
    <row r="16" spans="1:12" ht="18" customHeight="1" x14ac:dyDescent="0.25">
      <c r="A16" s="347" t="s">
        <v>484</v>
      </c>
      <c r="B16" s="182" t="s">
        <v>0</v>
      </c>
      <c r="C16" s="504">
        <v>60</v>
      </c>
      <c r="D16" s="505">
        <v>57</v>
      </c>
      <c r="E16" s="503">
        <v>56</v>
      </c>
      <c r="F16" s="504">
        <v>55</v>
      </c>
      <c r="G16" s="503">
        <v>55</v>
      </c>
      <c r="H16" s="504">
        <v>54</v>
      </c>
      <c r="I16" s="503">
        <v>54</v>
      </c>
      <c r="J16" s="504">
        <v>54</v>
      </c>
      <c r="K16" s="503">
        <v>54</v>
      </c>
      <c r="L16" s="502"/>
    </row>
    <row r="17" spans="1:12" ht="18" customHeight="1" x14ac:dyDescent="0.25">
      <c r="A17" s="347" t="s">
        <v>483</v>
      </c>
      <c r="B17" s="182" t="s">
        <v>0</v>
      </c>
      <c r="C17" s="504"/>
      <c r="D17" s="505"/>
      <c r="E17" s="503"/>
      <c r="F17" s="504"/>
      <c r="G17" s="503"/>
      <c r="H17" s="504"/>
      <c r="I17" s="503"/>
      <c r="J17" s="504"/>
      <c r="K17" s="503"/>
      <c r="L17" s="502"/>
    </row>
    <row r="18" spans="1:12" ht="18" customHeight="1" x14ac:dyDescent="0.25">
      <c r="A18" s="342" t="s">
        <v>450</v>
      </c>
      <c r="B18" s="182" t="s">
        <v>0</v>
      </c>
      <c r="C18" s="509">
        <f t="shared" ref="C18:K18" si="4">SUM(C19,C20,C43:C44)</f>
        <v>2389</v>
      </c>
      <c r="D18" s="527">
        <f t="shared" si="4"/>
        <v>2361</v>
      </c>
      <c r="E18" s="526">
        <f t="shared" si="4"/>
        <v>2216</v>
      </c>
      <c r="F18" s="509">
        <f t="shared" si="4"/>
        <v>2056</v>
      </c>
      <c r="G18" s="526">
        <f t="shared" si="4"/>
        <v>2068</v>
      </c>
      <c r="H18" s="509">
        <f t="shared" si="4"/>
        <v>2075</v>
      </c>
      <c r="I18" s="526">
        <f t="shared" si="4"/>
        <v>2083</v>
      </c>
      <c r="J18" s="509">
        <f t="shared" si="4"/>
        <v>2074</v>
      </c>
      <c r="K18" s="526">
        <f t="shared" si="4"/>
        <v>2082</v>
      </c>
      <c r="L18" s="502"/>
    </row>
    <row r="19" spans="1:12" ht="18" customHeight="1" x14ac:dyDescent="0.25">
      <c r="A19" s="342" t="s">
        <v>405</v>
      </c>
      <c r="B19" s="182" t="s">
        <v>0</v>
      </c>
      <c r="C19" s="504">
        <v>60</v>
      </c>
      <c r="D19" s="505">
        <v>61</v>
      </c>
      <c r="E19" s="503">
        <v>61</v>
      </c>
      <c r="F19" s="504">
        <v>60</v>
      </c>
      <c r="G19" s="503">
        <v>61</v>
      </c>
      <c r="H19" s="504">
        <v>60</v>
      </c>
      <c r="I19" s="503">
        <v>61</v>
      </c>
      <c r="J19" s="504">
        <v>60</v>
      </c>
      <c r="K19" s="503">
        <v>61</v>
      </c>
      <c r="L19" s="502"/>
    </row>
    <row r="20" spans="1:12" ht="18" customHeight="1" x14ac:dyDescent="0.25">
      <c r="A20" s="342" t="s">
        <v>404</v>
      </c>
      <c r="B20" s="182" t="s">
        <v>0</v>
      </c>
      <c r="C20" s="509">
        <f t="shared" ref="C20:K20" si="5">SUM(C21:C42)</f>
        <v>1286</v>
      </c>
      <c r="D20" s="527">
        <f t="shared" si="5"/>
        <v>1306</v>
      </c>
      <c r="E20" s="526">
        <f t="shared" si="5"/>
        <v>1325</v>
      </c>
      <c r="F20" s="509">
        <f t="shared" si="5"/>
        <v>1333</v>
      </c>
      <c r="G20" s="526">
        <f t="shared" si="5"/>
        <v>1339</v>
      </c>
      <c r="H20" s="509">
        <f t="shared" si="5"/>
        <v>1340</v>
      </c>
      <c r="I20" s="526">
        <f t="shared" si="5"/>
        <v>1345</v>
      </c>
      <c r="J20" s="509">
        <f t="shared" si="5"/>
        <v>1346</v>
      </c>
      <c r="K20" s="526">
        <f t="shared" si="5"/>
        <v>1351</v>
      </c>
      <c r="L20" s="502"/>
    </row>
    <row r="21" spans="1:12" ht="18" customHeight="1" x14ac:dyDescent="0.25">
      <c r="A21" s="347" t="s">
        <v>403</v>
      </c>
      <c r="B21" s="182" t="s">
        <v>0</v>
      </c>
      <c r="C21" s="504">
        <v>152</v>
      </c>
      <c r="D21" s="505">
        <v>144</v>
      </c>
      <c r="E21" s="503">
        <v>140</v>
      </c>
      <c r="F21" s="507">
        <v>140</v>
      </c>
      <c r="G21" s="507">
        <v>140</v>
      </c>
      <c r="H21" s="507">
        <v>140</v>
      </c>
      <c r="I21" s="507">
        <v>140</v>
      </c>
      <c r="J21" s="507">
        <v>140</v>
      </c>
      <c r="K21" s="507">
        <v>140</v>
      </c>
      <c r="L21" s="502"/>
    </row>
    <row r="22" spans="1:12" ht="18" customHeight="1" x14ac:dyDescent="0.25">
      <c r="A22" s="347" t="s">
        <v>402</v>
      </c>
      <c r="B22" s="182" t="s">
        <v>0</v>
      </c>
      <c r="C22" s="504"/>
      <c r="D22" s="505"/>
      <c r="E22" s="503"/>
      <c r="F22" s="504"/>
      <c r="G22" s="503"/>
      <c r="H22" s="504"/>
      <c r="I22" s="503"/>
      <c r="J22" s="504"/>
      <c r="K22" s="503"/>
      <c r="L22" s="502"/>
    </row>
    <row r="23" spans="1:12" ht="18" customHeight="1" x14ac:dyDescent="0.25">
      <c r="A23" s="347" t="s">
        <v>401</v>
      </c>
      <c r="B23" s="182" t="s">
        <v>0</v>
      </c>
      <c r="C23" s="504"/>
      <c r="D23" s="505"/>
      <c r="E23" s="503"/>
      <c r="F23" s="504"/>
      <c r="G23" s="503"/>
      <c r="H23" s="504"/>
      <c r="I23" s="503"/>
      <c r="J23" s="504"/>
      <c r="K23" s="503"/>
      <c r="L23" s="502"/>
    </row>
    <row r="24" spans="1:12" ht="18" customHeight="1" x14ac:dyDescent="0.25">
      <c r="A24" s="347" t="s">
        <v>400</v>
      </c>
      <c r="B24" s="182" t="s">
        <v>0</v>
      </c>
      <c r="C24" s="504"/>
      <c r="D24" s="505"/>
      <c r="E24" s="503"/>
      <c r="F24" s="504"/>
      <c r="G24" s="503"/>
      <c r="H24" s="504"/>
      <c r="I24" s="503"/>
      <c r="J24" s="504"/>
      <c r="K24" s="503"/>
      <c r="L24" s="502"/>
    </row>
    <row r="25" spans="1:12" ht="18" customHeight="1" x14ac:dyDescent="0.25">
      <c r="A25" s="347" t="s">
        <v>399</v>
      </c>
      <c r="B25" s="182" t="s">
        <v>0</v>
      </c>
      <c r="C25" s="504"/>
      <c r="D25" s="505"/>
      <c r="E25" s="503"/>
      <c r="F25" s="504"/>
      <c r="G25" s="503"/>
      <c r="H25" s="504"/>
      <c r="I25" s="503"/>
      <c r="J25" s="504"/>
      <c r="K25" s="503"/>
      <c r="L25" s="502"/>
    </row>
    <row r="26" spans="1:12" ht="42.75" customHeight="1" x14ac:dyDescent="0.25">
      <c r="A26" s="347" t="s">
        <v>398</v>
      </c>
      <c r="B26" s="182" t="s">
        <v>0</v>
      </c>
      <c r="C26" s="504">
        <v>300</v>
      </c>
      <c r="D26" s="505">
        <v>284</v>
      </c>
      <c r="E26" s="503">
        <v>278</v>
      </c>
      <c r="F26" s="504">
        <v>275</v>
      </c>
      <c r="G26" s="503">
        <v>276</v>
      </c>
      <c r="H26" s="504">
        <v>273</v>
      </c>
      <c r="I26" s="503">
        <v>275</v>
      </c>
      <c r="J26" s="504">
        <v>270</v>
      </c>
      <c r="K26" s="503">
        <v>273</v>
      </c>
      <c r="L26" s="502"/>
    </row>
    <row r="27" spans="1:12" ht="18" customHeight="1" x14ac:dyDescent="0.25">
      <c r="A27" s="347" t="s">
        <v>397</v>
      </c>
      <c r="B27" s="182" t="s">
        <v>0</v>
      </c>
      <c r="C27" s="504"/>
      <c r="D27" s="505"/>
      <c r="E27" s="503"/>
      <c r="F27" s="504"/>
      <c r="G27" s="503"/>
      <c r="H27" s="504"/>
      <c r="I27" s="503"/>
      <c r="J27" s="504"/>
      <c r="K27" s="503"/>
      <c r="L27" s="502"/>
    </row>
    <row r="28" spans="1:12" ht="19.5" customHeight="1" x14ac:dyDescent="0.25">
      <c r="A28" s="347" t="s">
        <v>482</v>
      </c>
      <c r="B28" s="182" t="s">
        <v>0</v>
      </c>
      <c r="C28" s="504">
        <v>12</v>
      </c>
      <c r="D28" s="505">
        <v>10</v>
      </c>
      <c r="E28" s="503">
        <v>9</v>
      </c>
      <c r="F28" s="507">
        <v>9</v>
      </c>
      <c r="G28" s="507">
        <v>9</v>
      </c>
      <c r="H28" s="507">
        <v>9</v>
      </c>
      <c r="I28" s="507">
        <v>9</v>
      </c>
      <c r="J28" s="507">
        <v>9</v>
      </c>
      <c r="K28" s="507">
        <v>9</v>
      </c>
      <c r="L28" s="502"/>
    </row>
    <row r="29" spans="1:12" ht="19.5" customHeight="1" x14ac:dyDescent="0.25">
      <c r="A29" s="347" t="s">
        <v>394</v>
      </c>
      <c r="B29" s="182" t="s">
        <v>0</v>
      </c>
      <c r="C29" s="504"/>
      <c r="D29" s="505"/>
      <c r="E29" s="503"/>
      <c r="F29" s="504"/>
      <c r="G29" s="503"/>
      <c r="H29" s="504"/>
      <c r="I29" s="503"/>
      <c r="J29" s="504"/>
      <c r="K29" s="503"/>
      <c r="L29" s="502"/>
    </row>
    <row r="30" spans="1:12" ht="29.25" customHeight="1" x14ac:dyDescent="0.25">
      <c r="A30" s="347" t="s">
        <v>392</v>
      </c>
      <c r="B30" s="182" t="s">
        <v>0</v>
      </c>
      <c r="C30" s="504">
        <v>780</v>
      </c>
      <c r="D30" s="505">
        <v>828</v>
      </c>
      <c r="E30" s="503">
        <v>858</v>
      </c>
      <c r="F30" s="504">
        <v>870</v>
      </c>
      <c r="G30" s="503">
        <v>875</v>
      </c>
      <c r="H30" s="504">
        <v>879</v>
      </c>
      <c r="I30" s="503">
        <v>882</v>
      </c>
      <c r="J30" s="504">
        <v>888</v>
      </c>
      <c r="K30" s="503">
        <v>890</v>
      </c>
      <c r="L30" s="502"/>
    </row>
    <row r="31" spans="1:12" ht="19.5" customHeight="1" x14ac:dyDescent="0.25">
      <c r="A31" s="347" t="s">
        <v>391</v>
      </c>
      <c r="B31" s="182" t="s">
        <v>0</v>
      </c>
      <c r="C31" s="504"/>
      <c r="D31" s="505"/>
      <c r="E31" s="503"/>
      <c r="F31" s="504"/>
      <c r="G31" s="503"/>
      <c r="H31" s="504"/>
      <c r="I31" s="503"/>
      <c r="J31" s="504"/>
      <c r="K31" s="503"/>
      <c r="L31" s="502"/>
    </row>
    <row r="32" spans="1:12" ht="19.5" customHeight="1" x14ac:dyDescent="0.25">
      <c r="A32" s="347" t="s">
        <v>390</v>
      </c>
      <c r="B32" s="182" t="s">
        <v>0</v>
      </c>
      <c r="C32" s="504"/>
      <c r="D32" s="505"/>
      <c r="E32" s="503"/>
      <c r="F32" s="504"/>
      <c r="G32" s="503"/>
      <c r="H32" s="504"/>
      <c r="I32" s="503"/>
      <c r="J32" s="504"/>
      <c r="K32" s="503"/>
      <c r="L32" s="502"/>
    </row>
    <row r="33" spans="1:12" ht="18" customHeight="1" x14ac:dyDescent="0.25">
      <c r="A33" s="347" t="s">
        <v>389</v>
      </c>
      <c r="B33" s="182" t="s">
        <v>0</v>
      </c>
      <c r="C33" s="504"/>
      <c r="D33" s="505"/>
      <c r="E33" s="503"/>
      <c r="F33" s="504"/>
      <c r="G33" s="503"/>
      <c r="H33" s="504"/>
      <c r="I33" s="503"/>
      <c r="J33" s="504"/>
      <c r="K33" s="503"/>
      <c r="L33" s="502"/>
    </row>
    <row r="34" spans="1:12" ht="19.5" customHeight="1" x14ac:dyDescent="0.25">
      <c r="A34" s="347" t="s">
        <v>388</v>
      </c>
      <c r="B34" s="182" t="s">
        <v>0</v>
      </c>
      <c r="C34" s="504"/>
      <c r="D34" s="505"/>
      <c r="E34" s="503"/>
      <c r="F34" s="504"/>
      <c r="G34" s="503"/>
      <c r="H34" s="504"/>
      <c r="I34" s="503"/>
      <c r="J34" s="504"/>
      <c r="K34" s="503"/>
      <c r="L34" s="502"/>
    </row>
    <row r="35" spans="1:12" ht="19.5" customHeight="1" x14ac:dyDescent="0.25">
      <c r="A35" s="347" t="s">
        <v>387</v>
      </c>
      <c r="B35" s="182" t="s">
        <v>0</v>
      </c>
      <c r="C35" s="504"/>
      <c r="D35" s="505"/>
      <c r="E35" s="503"/>
      <c r="F35" s="504"/>
      <c r="G35" s="503"/>
      <c r="H35" s="504"/>
      <c r="I35" s="503"/>
      <c r="J35" s="504"/>
      <c r="K35" s="503"/>
      <c r="L35" s="502"/>
    </row>
    <row r="36" spans="1:12" ht="18" customHeight="1" x14ac:dyDescent="0.25">
      <c r="A36" s="347" t="s">
        <v>386</v>
      </c>
      <c r="B36" s="182" t="s">
        <v>0</v>
      </c>
      <c r="C36" s="504">
        <v>37</v>
      </c>
      <c r="D36" s="505">
        <v>35</v>
      </c>
      <c r="E36" s="503">
        <v>35</v>
      </c>
      <c r="F36" s="504">
        <v>34</v>
      </c>
      <c r="G36" s="503">
        <v>34</v>
      </c>
      <c r="H36" s="504">
        <v>34</v>
      </c>
      <c r="I36" s="503">
        <v>34</v>
      </c>
      <c r="J36" s="504">
        <v>34</v>
      </c>
      <c r="K36" s="503">
        <v>34</v>
      </c>
      <c r="L36" s="502"/>
    </row>
    <row r="37" spans="1:12" ht="19.5" customHeight="1" x14ac:dyDescent="0.25">
      <c r="A37" s="347" t="s">
        <v>385</v>
      </c>
      <c r="B37" s="182" t="s">
        <v>0</v>
      </c>
      <c r="C37" s="504"/>
      <c r="D37" s="505"/>
      <c r="E37" s="503"/>
      <c r="F37" s="504"/>
      <c r="G37" s="503"/>
      <c r="H37" s="504"/>
      <c r="I37" s="503"/>
      <c r="J37" s="504"/>
      <c r="K37" s="503"/>
      <c r="L37" s="502"/>
    </row>
    <row r="38" spans="1:12" ht="19.5" customHeight="1" x14ac:dyDescent="0.25">
      <c r="A38" s="347" t="s">
        <v>384</v>
      </c>
      <c r="B38" s="182" t="s">
        <v>0</v>
      </c>
      <c r="C38" s="504"/>
      <c r="D38" s="505"/>
      <c r="E38" s="503"/>
      <c r="F38" s="504"/>
      <c r="G38" s="503"/>
      <c r="H38" s="504"/>
      <c r="I38" s="503"/>
      <c r="J38" s="504"/>
      <c r="K38" s="503"/>
      <c r="L38" s="502"/>
    </row>
    <row r="39" spans="1:12" ht="19.5" customHeight="1" x14ac:dyDescent="0.25">
      <c r="A39" s="347" t="s">
        <v>383</v>
      </c>
      <c r="B39" s="182" t="s">
        <v>0</v>
      </c>
      <c r="C39" s="504"/>
      <c r="D39" s="505"/>
      <c r="E39" s="503"/>
      <c r="F39" s="504"/>
      <c r="G39" s="503"/>
      <c r="H39" s="504"/>
      <c r="I39" s="503"/>
      <c r="J39" s="504"/>
      <c r="K39" s="503"/>
      <c r="L39" s="502"/>
    </row>
    <row r="40" spans="1:12" ht="18" customHeight="1" x14ac:dyDescent="0.25">
      <c r="A40" s="347" t="s">
        <v>382</v>
      </c>
      <c r="B40" s="182" t="s">
        <v>0</v>
      </c>
      <c r="C40" s="504">
        <v>5</v>
      </c>
      <c r="D40" s="508">
        <v>5</v>
      </c>
      <c r="E40" s="508">
        <v>5</v>
      </c>
      <c r="F40" s="508">
        <v>5</v>
      </c>
      <c r="G40" s="508">
        <v>5</v>
      </c>
      <c r="H40" s="508">
        <v>5</v>
      </c>
      <c r="I40" s="508">
        <v>5</v>
      </c>
      <c r="J40" s="508">
        <v>5</v>
      </c>
      <c r="K40" s="508">
        <v>5</v>
      </c>
      <c r="L40" s="502"/>
    </row>
    <row r="41" spans="1:12" ht="18" customHeight="1" x14ac:dyDescent="0.25">
      <c r="A41" s="347" t="s">
        <v>381</v>
      </c>
      <c r="B41" s="182" t="s">
        <v>0</v>
      </c>
      <c r="C41" s="504"/>
      <c r="D41" s="505"/>
      <c r="E41" s="503"/>
      <c r="F41" s="504"/>
      <c r="G41" s="503"/>
      <c r="H41" s="504"/>
      <c r="I41" s="503"/>
      <c r="J41" s="504"/>
      <c r="K41" s="503"/>
      <c r="L41" s="502"/>
    </row>
    <row r="42" spans="1:12" ht="18" customHeight="1" x14ac:dyDescent="0.25">
      <c r="A42" s="347" t="s">
        <v>380</v>
      </c>
      <c r="B42" s="182" t="s">
        <v>0</v>
      </c>
      <c r="C42" s="504"/>
      <c r="D42" s="505"/>
      <c r="E42" s="503"/>
      <c r="F42" s="504"/>
      <c r="G42" s="503"/>
      <c r="H42" s="504"/>
      <c r="I42" s="503"/>
      <c r="J42" s="504"/>
      <c r="K42" s="503"/>
      <c r="L42" s="502"/>
    </row>
    <row r="43" spans="1:12" ht="19.5" customHeight="1" x14ac:dyDescent="0.25">
      <c r="A43" s="342" t="s">
        <v>379</v>
      </c>
      <c r="B43" s="182" t="s">
        <v>0</v>
      </c>
      <c r="C43" s="504">
        <v>352</v>
      </c>
      <c r="D43" s="505">
        <v>350</v>
      </c>
      <c r="E43" s="503">
        <v>346</v>
      </c>
      <c r="F43" s="504">
        <v>343</v>
      </c>
      <c r="G43" s="503">
        <v>345</v>
      </c>
      <c r="H43" s="504">
        <v>340</v>
      </c>
      <c r="I43" s="503">
        <v>341</v>
      </c>
      <c r="J43" s="504">
        <v>338</v>
      </c>
      <c r="K43" s="503">
        <v>339</v>
      </c>
      <c r="L43" s="502"/>
    </row>
    <row r="44" spans="1:12" ht="29.25" customHeight="1" x14ac:dyDescent="0.25">
      <c r="A44" s="342" t="s">
        <v>378</v>
      </c>
      <c r="B44" s="182" t="s">
        <v>0</v>
      </c>
      <c r="C44" s="504">
        <v>691</v>
      </c>
      <c r="D44" s="505">
        <v>644</v>
      </c>
      <c r="E44" s="503">
        <v>484</v>
      </c>
      <c r="F44" s="504">
        <v>320</v>
      </c>
      <c r="G44" s="503">
        <v>323</v>
      </c>
      <c r="H44" s="504">
        <v>335</v>
      </c>
      <c r="I44" s="503">
        <v>336</v>
      </c>
      <c r="J44" s="504">
        <v>330</v>
      </c>
      <c r="K44" s="503">
        <v>331</v>
      </c>
      <c r="L44" s="502"/>
    </row>
    <row r="45" spans="1:12" ht="18" customHeight="1" x14ac:dyDescent="0.25">
      <c r="A45" s="342" t="s">
        <v>377</v>
      </c>
      <c r="B45" s="182" t="s">
        <v>0</v>
      </c>
      <c r="C45" s="504">
        <v>50</v>
      </c>
      <c r="D45" s="505">
        <v>71</v>
      </c>
      <c r="E45" s="503">
        <v>68</v>
      </c>
      <c r="F45" s="504">
        <v>65</v>
      </c>
      <c r="G45" s="508">
        <v>65</v>
      </c>
      <c r="H45" s="508">
        <v>65</v>
      </c>
      <c r="I45" s="508">
        <v>65</v>
      </c>
      <c r="J45" s="508">
        <v>65</v>
      </c>
      <c r="K45" s="508">
        <v>65</v>
      </c>
      <c r="L45" s="502"/>
    </row>
    <row r="46" spans="1:12" ht="30" customHeight="1" x14ac:dyDescent="0.25">
      <c r="A46" s="342" t="s">
        <v>376</v>
      </c>
      <c r="B46" s="182" t="s">
        <v>0</v>
      </c>
      <c r="C46" s="504">
        <v>1356</v>
      </c>
      <c r="D46" s="505">
        <v>1317</v>
      </c>
      <c r="E46" s="503">
        <v>1308</v>
      </c>
      <c r="F46" s="504">
        <v>1294</v>
      </c>
      <c r="G46" s="503">
        <v>1298</v>
      </c>
      <c r="H46" s="504">
        <v>1280</v>
      </c>
      <c r="I46" s="503">
        <v>1284</v>
      </c>
      <c r="J46" s="504">
        <v>1275</v>
      </c>
      <c r="K46" s="503">
        <v>1278</v>
      </c>
      <c r="L46" s="502"/>
    </row>
    <row r="47" spans="1:12" ht="18" customHeight="1" x14ac:dyDescent="0.25">
      <c r="A47" s="342" t="s">
        <v>449</v>
      </c>
      <c r="B47" s="182" t="s">
        <v>0</v>
      </c>
      <c r="C47" s="504">
        <v>450</v>
      </c>
      <c r="D47" s="505">
        <v>428</v>
      </c>
      <c r="E47" s="503">
        <v>401</v>
      </c>
      <c r="F47" s="504">
        <v>385</v>
      </c>
      <c r="G47" s="503">
        <v>387</v>
      </c>
      <c r="H47" s="504">
        <v>374</v>
      </c>
      <c r="I47" s="503">
        <v>377</v>
      </c>
      <c r="J47" s="504">
        <v>370</v>
      </c>
      <c r="K47" s="503">
        <v>372</v>
      </c>
      <c r="L47" s="502"/>
    </row>
    <row r="48" spans="1:12" ht="19.5" customHeight="1" x14ac:dyDescent="0.25">
      <c r="A48" s="342" t="s">
        <v>448</v>
      </c>
      <c r="B48" s="182" t="s">
        <v>0</v>
      </c>
      <c r="C48" s="504">
        <v>102</v>
      </c>
      <c r="D48" s="505">
        <v>90</v>
      </c>
      <c r="E48" s="503">
        <v>77</v>
      </c>
      <c r="F48" s="504">
        <v>70</v>
      </c>
      <c r="G48" s="503">
        <v>72</v>
      </c>
      <c r="H48" s="504">
        <v>65</v>
      </c>
      <c r="I48" s="503">
        <v>68</v>
      </c>
      <c r="J48" s="504">
        <v>62</v>
      </c>
      <c r="K48" s="503">
        <v>65</v>
      </c>
      <c r="L48" s="502"/>
    </row>
    <row r="49" spans="1:12" ht="18" customHeight="1" x14ac:dyDescent="0.25">
      <c r="A49" s="342" t="s">
        <v>447</v>
      </c>
      <c r="B49" s="182" t="s">
        <v>0</v>
      </c>
      <c r="C49" s="504">
        <v>28</v>
      </c>
      <c r="D49" s="505">
        <v>34</v>
      </c>
      <c r="E49" s="503">
        <v>35</v>
      </c>
      <c r="F49" s="507">
        <v>35</v>
      </c>
      <c r="G49" s="507">
        <v>36</v>
      </c>
      <c r="H49" s="507">
        <v>35</v>
      </c>
      <c r="I49" s="507">
        <v>36</v>
      </c>
      <c r="J49" s="507">
        <v>35</v>
      </c>
      <c r="K49" s="507">
        <v>35</v>
      </c>
      <c r="L49" s="502"/>
    </row>
    <row r="50" spans="1:12" ht="18" customHeight="1" x14ac:dyDescent="0.25">
      <c r="A50" s="342" t="s">
        <v>446</v>
      </c>
      <c r="B50" s="182" t="s">
        <v>0</v>
      </c>
      <c r="C50" s="504">
        <v>48</v>
      </c>
      <c r="D50" s="505">
        <v>52</v>
      </c>
      <c r="E50" s="503">
        <v>44</v>
      </c>
      <c r="F50" s="504">
        <v>40</v>
      </c>
      <c r="G50" s="503">
        <v>42</v>
      </c>
      <c r="H50" s="504">
        <v>44</v>
      </c>
      <c r="I50" s="503">
        <v>45</v>
      </c>
      <c r="J50" s="504">
        <v>45</v>
      </c>
      <c r="K50" s="503">
        <v>46</v>
      </c>
      <c r="L50" s="502"/>
    </row>
    <row r="51" spans="1:12" ht="19.5" customHeight="1" x14ac:dyDescent="0.25">
      <c r="A51" s="342" t="s">
        <v>445</v>
      </c>
      <c r="B51" s="182" t="s">
        <v>0</v>
      </c>
      <c r="C51" s="504">
        <v>66</v>
      </c>
      <c r="D51" s="505">
        <v>90</v>
      </c>
      <c r="E51" s="503">
        <v>94</v>
      </c>
      <c r="F51" s="504">
        <v>93</v>
      </c>
      <c r="G51" s="503">
        <v>94</v>
      </c>
      <c r="H51" s="504">
        <v>93</v>
      </c>
      <c r="I51" s="503">
        <v>94</v>
      </c>
      <c r="J51" s="504">
        <v>93</v>
      </c>
      <c r="K51" s="503">
        <v>94</v>
      </c>
      <c r="L51" s="502"/>
    </row>
    <row r="52" spans="1:12" ht="19.5" customHeight="1" x14ac:dyDescent="0.25">
      <c r="A52" s="342" t="s">
        <v>444</v>
      </c>
      <c r="B52" s="182" t="s">
        <v>0</v>
      </c>
      <c r="C52" s="504">
        <v>98</v>
      </c>
      <c r="D52" s="505">
        <v>85</v>
      </c>
      <c r="E52" s="503">
        <v>89</v>
      </c>
      <c r="F52" s="504">
        <v>85</v>
      </c>
      <c r="G52" s="503">
        <v>87</v>
      </c>
      <c r="H52" s="504">
        <v>83</v>
      </c>
      <c r="I52" s="503">
        <v>85</v>
      </c>
      <c r="J52" s="504">
        <v>80</v>
      </c>
      <c r="K52" s="503">
        <v>83</v>
      </c>
      <c r="L52" s="502"/>
    </row>
    <row r="53" spans="1:12" ht="19.5" customHeight="1" x14ac:dyDescent="0.25">
      <c r="A53" s="342" t="s">
        <v>443</v>
      </c>
      <c r="B53" s="182" t="s">
        <v>0</v>
      </c>
      <c r="C53" s="504">
        <v>41</v>
      </c>
      <c r="D53" s="505">
        <v>40</v>
      </c>
      <c r="E53" s="503">
        <v>37</v>
      </c>
      <c r="F53" s="504">
        <v>35</v>
      </c>
      <c r="G53" s="503">
        <v>36</v>
      </c>
      <c r="H53" s="504">
        <v>33</v>
      </c>
      <c r="I53" s="503">
        <v>33</v>
      </c>
      <c r="J53" s="504">
        <v>30</v>
      </c>
      <c r="K53" s="503">
        <v>33</v>
      </c>
      <c r="L53" s="502"/>
    </row>
    <row r="54" spans="1:12" ht="29.25" customHeight="1" x14ac:dyDescent="0.25">
      <c r="A54" s="342" t="s">
        <v>442</v>
      </c>
      <c r="B54" s="182" t="s">
        <v>0</v>
      </c>
      <c r="C54" s="504">
        <v>1355</v>
      </c>
      <c r="D54" s="505">
        <v>1300</v>
      </c>
      <c r="E54" s="503">
        <v>1170</v>
      </c>
      <c r="F54" s="504">
        <v>1150</v>
      </c>
      <c r="G54" s="503">
        <v>1152</v>
      </c>
      <c r="H54" s="504">
        <v>1145</v>
      </c>
      <c r="I54" s="503">
        <v>1148</v>
      </c>
      <c r="J54" s="504">
        <v>1138</v>
      </c>
      <c r="K54" s="503">
        <v>1141</v>
      </c>
      <c r="L54" s="502"/>
    </row>
    <row r="55" spans="1:12" ht="18" customHeight="1" x14ac:dyDescent="0.25">
      <c r="A55" s="342" t="s">
        <v>441</v>
      </c>
      <c r="B55" s="182" t="s">
        <v>0</v>
      </c>
      <c r="C55" s="504">
        <v>907</v>
      </c>
      <c r="D55" s="505">
        <v>930</v>
      </c>
      <c r="E55" s="503">
        <v>928</v>
      </c>
      <c r="F55" s="504">
        <v>900</v>
      </c>
      <c r="G55" s="503">
        <v>903</v>
      </c>
      <c r="H55" s="504">
        <v>890</v>
      </c>
      <c r="I55" s="503">
        <v>893</v>
      </c>
      <c r="J55" s="504">
        <v>880</v>
      </c>
      <c r="K55" s="503">
        <v>883</v>
      </c>
      <c r="L55" s="502"/>
    </row>
    <row r="56" spans="1:12" ht="18" customHeight="1" x14ac:dyDescent="0.25">
      <c r="A56" s="342" t="s">
        <v>440</v>
      </c>
      <c r="B56" s="182" t="s">
        <v>0</v>
      </c>
      <c r="C56" s="504">
        <v>775</v>
      </c>
      <c r="D56" s="505">
        <v>786</v>
      </c>
      <c r="E56" s="503">
        <v>793</v>
      </c>
      <c r="F56" s="504">
        <v>780</v>
      </c>
      <c r="G56" s="503">
        <v>783</v>
      </c>
      <c r="H56" s="504">
        <v>775</v>
      </c>
      <c r="I56" s="503">
        <v>777</v>
      </c>
      <c r="J56" s="504">
        <v>775</v>
      </c>
      <c r="K56" s="503">
        <v>777</v>
      </c>
      <c r="L56" s="502"/>
    </row>
    <row r="57" spans="1:12" ht="18" customHeight="1" x14ac:dyDescent="0.25">
      <c r="A57" s="342" t="s">
        <v>439</v>
      </c>
      <c r="B57" s="182" t="s">
        <v>0</v>
      </c>
      <c r="C57" s="504">
        <v>100</v>
      </c>
      <c r="D57" s="505">
        <v>104</v>
      </c>
      <c r="E57" s="503">
        <v>108</v>
      </c>
      <c r="F57" s="504">
        <v>107</v>
      </c>
      <c r="G57" s="503">
        <v>108</v>
      </c>
      <c r="H57" s="504">
        <v>107</v>
      </c>
      <c r="I57" s="503">
        <v>108</v>
      </c>
      <c r="J57" s="504">
        <v>107</v>
      </c>
      <c r="K57" s="503">
        <v>108</v>
      </c>
      <c r="L57" s="502"/>
    </row>
    <row r="58" spans="1:12" ht="18" customHeight="1" x14ac:dyDescent="0.25">
      <c r="A58" s="342" t="s">
        <v>438</v>
      </c>
      <c r="B58" s="182" t="s">
        <v>0</v>
      </c>
      <c r="C58" s="504">
        <v>760</v>
      </c>
      <c r="D58" s="505">
        <v>851</v>
      </c>
      <c r="E58" s="503">
        <v>874</v>
      </c>
      <c r="F58" s="504">
        <v>902</v>
      </c>
      <c r="G58" s="503">
        <v>906</v>
      </c>
      <c r="H58" s="504">
        <v>925</v>
      </c>
      <c r="I58" s="503">
        <v>935</v>
      </c>
      <c r="J58" s="504">
        <v>950</v>
      </c>
      <c r="K58" s="503">
        <v>958</v>
      </c>
      <c r="L58" s="502"/>
    </row>
    <row r="59" spans="1:12" ht="29.25" customHeight="1" x14ac:dyDescent="0.25">
      <c r="A59" s="522" t="s">
        <v>481</v>
      </c>
      <c r="B59" s="182" t="s">
        <v>0</v>
      </c>
      <c r="C59" s="504">
        <v>1510</v>
      </c>
      <c r="D59" s="505">
        <v>1486</v>
      </c>
      <c r="E59" s="503">
        <v>1490</v>
      </c>
      <c r="F59" s="507">
        <v>1490</v>
      </c>
      <c r="G59" s="507">
        <v>1490</v>
      </c>
      <c r="H59" s="507">
        <v>1490</v>
      </c>
      <c r="I59" s="507">
        <v>1490</v>
      </c>
      <c r="J59" s="507">
        <v>1490</v>
      </c>
      <c r="K59" s="507">
        <v>1480</v>
      </c>
      <c r="L59" s="502"/>
    </row>
    <row r="60" spans="1:12" ht="29.25" customHeight="1" x14ac:dyDescent="0.25">
      <c r="A60" s="522" t="s">
        <v>480</v>
      </c>
      <c r="B60" s="182" t="s">
        <v>0</v>
      </c>
      <c r="C60" s="509">
        <f t="shared" ref="C60:K60" si="6">C5-C12-C59-(-C11)</f>
        <v>1758</v>
      </c>
      <c r="D60" s="527">
        <f t="shared" si="6"/>
        <v>1695</v>
      </c>
      <c r="E60" s="526">
        <f t="shared" si="6"/>
        <v>1727</v>
      </c>
      <c r="F60" s="509">
        <f t="shared" si="6"/>
        <v>1758</v>
      </c>
      <c r="G60" s="526">
        <f t="shared" si="6"/>
        <v>1728</v>
      </c>
      <c r="H60" s="509">
        <f t="shared" si="6"/>
        <v>1672</v>
      </c>
      <c r="I60" s="526">
        <f t="shared" si="6"/>
        <v>1639</v>
      </c>
      <c r="J60" s="509">
        <f t="shared" si="6"/>
        <v>1507</v>
      </c>
      <c r="K60" s="526">
        <f t="shared" si="6"/>
        <v>1504</v>
      </c>
      <c r="L60" s="502"/>
    </row>
    <row r="61" spans="1:12" ht="29.25" customHeight="1" x14ac:dyDescent="0.25">
      <c r="A61" s="347" t="s">
        <v>479</v>
      </c>
      <c r="B61" s="182" t="s">
        <v>0</v>
      </c>
      <c r="C61" s="504">
        <v>1594</v>
      </c>
      <c r="D61" s="505">
        <v>1500</v>
      </c>
      <c r="E61" s="503">
        <v>1499</v>
      </c>
      <c r="F61" s="504">
        <v>1497</v>
      </c>
      <c r="G61" s="503">
        <v>1497</v>
      </c>
      <c r="H61" s="504">
        <v>1480</v>
      </c>
      <c r="I61" s="503">
        <v>1480</v>
      </c>
      <c r="J61" s="504">
        <v>1450</v>
      </c>
      <c r="K61" s="503">
        <v>1450</v>
      </c>
      <c r="L61" s="502"/>
    </row>
    <row r="62" spans="1:12" ht="29.25" customHeight="1" x14ac:dyDescent="0.25">
      <c r="A62" s="411" t="s">
        <v>478</v>
      </c>
      <c r="B62" s="199" t="s">
        <v>0</v>
      </c>
      <c r="C62" s="541">
        <v>325</v>
      </c>
      <c r="D62" s="540">
        <v>193</v>
      </c>
      <c r="E62" s="539">
        <v>190</v>
      </c>
      <c r="F62" s="538">
        <v>190</v>
      </c>
      <c r="G62" s="537">
        <v>189</v>
      </c>
      <c r="H62" s="538">
        <v>190</v>
      </c>
      <c r="I62" s="537">
        <v>189</v>
      </c>
      <c r="J62" s="538">
        <v>189</v>
      </c>
      <c r="K62" s="537">
        <v>188</v>
      </c>
      <c r="L62" s="502"/>
    </row>
    <row r="63" spans="1:12" ht="31.5" customHeight="1" x14ac:dyDescent="0.25">
      <c r="A63" s="352" t="s">
        <v>477</v>
      </c>
      <c r="B63" s="351" t="s">
        <v>0</v>
      </c>
      <c r="C63" s="514">
        <f t="shared" ref="C63:K63" si="7">SUM(C64,C67:C70)</f>
        <v>10112</v>
      </c>
      <c r="D63" s="536">
        <f t="shared" si="7"/>
        <v>10071</v>
      </c>
      <c r="E63" s="535">
        <f t="shared" si="7"/>
        <v>9761</v>
      </c>
      <c r="F63" s="514">
        <f t="shared" si="7"/>
        <v>9502</v>
      </c>
      <c r="G63" s="535">
        <f t="shared" si="7"/>
        <v>9544</v>
      </c>
      <c r="H63" s="514">
        <f t="shared" si="7"/>
        <v>9488</v>
      </c>
      <c r="I63" s="535">
        <f t="shared" si="7"/>
        <v>9532</v>
      </c>
      <c r="J63" s="514">
        <f t="shared" si="7"/>
        <v>9463</v>
      </c>
      <c r="K63" s="535">
        <f t="shared" si="7"/>
        <v>9507</v>
      </c>
      <c r="L63" s="502"/>
    </row>
    <row r="64" spans="1:12" ht="19.5" customHeight="1" x14ac:dyDescent="0.25">
      <c r="A64" s="342" t="s">
        <v>476</v>
      </c>
      <c r="B64" s="182" t="s">
        <v>0</v>
      </c>
      <c r="C64" s="529">
        <f t="shared" ref="C64:K64" si="8">SUM(C65:C66)</f>
        <v>3778</v>
      </c>
      <c r="D64" s="530">
        <f t="shared" si="8"/>
        <v>3536</v>
      </c>
      <c r="E64" s="528">
        <f t="shared" si="8"/>
        <v>3291</v>
      </c>
      <c r="F64" s="529">
        <f t="shared" si="8"/>
        <v>3221</v>
      </c>
      <c r="G64" s="528">
        <f t="shared" si="8"/>
        <v>3233</v>
      </c>
      <c r="H64" s="529">
        <f t="shared" si="8"/>
        <v>3201</v>
      </c>
      <c r="I64" s="528">
        <f t="shared" si="8"/>
        <v>3217</v>
      </c>
      <c r="J64" s="529">
        <f t="shared" si="8"/>
        <v>3180</v>
      </c>
      <c r="K64" s="528">
        <f t="shared" si="8"/>
        <v>3200</v>
      </c>
      <c r="L64" s="502"/>
    </row>
    <row r="65" spans="1:12" ht="19.5" customHeight="1" x14ac:dyDescent="0.25">
      <c r="A65" s="347" t="s">
        <v>475</v>
      </c>
      <c r="B65" s="182" t="s">
        <v>0</v>
      </c>
      <c r="C65" s="504">
        <v>2230</v>
      </c>
      <c r="D65" s="505">
        <v>2004</v>
      </c>
      <c r="E65" s="503">
        <v>1785</v>
      </c>
      <c r="F65" s="504">
        <v>1756</v>
      </c>
      <c r="G65" s="503">
        <v>1762</v>
      </c>
      <c r="H65" s="504">
        <v>1750</v>
      </c>
      <c r="I65" s="503">
        <v>1758</v>
      </c>
      <c r="J65" s="504">
        <v>1740</v>
      </c>
      <c r="K65" s="503">
        <v>1750</v>
      </c>
      <c r="L65" s="502"/>
    </row>
    <row r="66" spans="1:12" ht="19.5" customHeight="1" x14ac:dyDescent="0.25">
      <c r="A66" s="347" t="s">
        <v>474</v>
      </c>
      <c r="B66" s="182" t="s">
        <v>0</v>
      </c>
      <c r="C66" s="504">
        <v>1548</v>
      </c>
      <c r="D66" s="505">
        <v>1532</v>
      </c>
      <c r="E66" s="503">
        <v>1506</v>
      </c>
      <c r="F66" s="504">
        <v>1465</v>
      </c>
      <c r="G66" s="503">
        <v>1471</v>
      </c>
      <c r="H66" s="504">
        <v>1451</v>
      </c>
      <c r="I66" s="503">
        <v>1459</v>
      </c>
      <c r="J66" s="504">
        <v>1440</v>
      </c>
      <c r="K66" s="503">
        <v>1450</v>
      </c>
      <c r="L66" s="502"/>
    </row>
    <row r="67" spans="1:12" ht="21.75" customHeight="1" x14ac:dyDescent="0.25">
      <c r="A67" s="342" t="s">
        <v>473</v>
      </c>
      <c r="B67" s="182" t="s">
        <v>0</v>
      </c>
      <c r="C67" s="532">
        <v>13</v>
      </c>
      <c r="D67" s="534">
        <v>13</v>
      </c>
      <c r="E67" s="534">
        <v>13</v>
      </c>
      <c r="F67" s="534">
        <v>13</v>
      </c>
      <c r="G67" s="534">
        <v>13</v>
      </c>
      <c r="H67" s="534">
        <v>13</v>
      </c>
      <c r="I67" s="534">
        <v>13</v>
      </c>
      <c r="J67" s="534">
        <v>13</v>
      </c>
      <c r="K67" s="534">
        <v>13</v>
      </c>
      <c r="L67" s="502"/>
    </row>
    <row r="68" spans="1:12" ht="21.75" customHeight="1" x14ac:dyDescent="0.25">
      <c r="A68" s="342" t="s">
        <v>472</v>
      </c>
      <c r="B68" s="182" t="s">
        <v>0</v>
      </c>
      <c r="C68" s="532">
        <v>512</v>
      </c>
      <c r="D68" s="533">
        <v>504</v>
      </c>
      <c r="E68" s="531">
        <v>450</v>
      </c>
      <c r="F68" s="532">
        <v>430</v>
      </c>
      <c r="G68" s="531">
        <v>435</v>
      </c>
      <c r="H68" s="532">
        <v>425</v>
      </c>
      <c r="I68" s="531">
        <v>430</v>
      </c>
      <c r="J68" s="532">
        <v>420</v>
      </c>
      <c r="K68" s="531">
        <v>425</v>
      </c>
      <c r="L68" s="502"/>
    </row>
    <row r="69" spans="1:12" ht="21.75" customHeight="1" x14ac:dyDescent="0.25">
      <c r="A69" s="342" t="s">
        <v>471</v>
      </c>
      <c r="B69" s="182" t="s">
        <v>0</v>
      </c>
      <c r="C69" s="532"/>
      <c r="D69" s="533"/>
      <c r="E69" s="531"/>
      <c r="F69" s="532"/>
      <c r="G69" s="531"/>
      <c r="H69" s="532"/>
      <c r="I69" s="531"/>
      <c r="J69" s="532"/>
      <c r="K69" s="531"/>
      <c r="L69" s="502"/>
    </row>
    <row r="70" spans="1:12" ht="21.75" customHeight="1" x14ac:dyDescent="0.25">
      <c r="A70" s="342" t="s">
        <v>470</v>
      </c>
      <c r="B70" s="182" t="s">
        <v>0</v>
      </c>
      <c r="C70" s="529">
        <f t="shared" ref="C70:K70" si="9">SUM(C71,C74,C76,C80)</f>
        <v>5809</v>
      </c>
      <c r="D70" s="530">
        <f t="shared" si="9"/>
        <v>6018</v>
      </c>
      <c r="E70" s="528">
        <f t="shared" si="9"/>
        <v>6007</v>
      </c>
      <c r="F70" s="529">
        <f t="shared" si="9"/>
        <v>5838</v>
      </c>
      <c r="G70" s="528">
        <f t="shared" si="9"/>
        <v>5863</v>
      </c>
      <c r="H70" s="529">
        <f t="shared" si="9"/>
        <v>5849</v>
      </c>
      <c r="I70" s="528">
        <f t="shared" si="9"/>
        <v>5872</v>
      </c>
      <c r="J70" s="529">
        <f t="shared" si="9"/>
        <v>5850</v>
      </c>
      <c r="K70" s="528">
        <f t="shared" si="9"/>
        <v>5869</v>
      </c>
      <c r="L70" s="502"/>
    </row>
    <row r="71" spans="1:12" ht="21" customHeight="1" x14ac:dyDescent="0.25">
      <c r="A71" s="347" t="s">
        <v>469</v>
      </c>
      <c r="B71" s="182" t="s">
        <v>0</v>
      </c>
      <c r="C71" s="509">
        <f t="shared" ref="C71:K71" si="10">SUM(C72:C73)</f>
        <v>11</v>
      </c>
      <c r="D71" s="527">
        <f t="shared" si="10"/>
        <v>10</v>
      </c>
      <c r="E71" s="526">
        <f t="shared" si="10"/>
        <v>10</v>
      </c>
      <c r="F71" s="509">
        <f t="shared" si="10"/>
        <v>10</v>
      </c>
      <c r="G71" s="526">
        <f t="shared" si="10"/>
        <v>10</v>
      </c>
      <c r="H71" s="509">
        <f t="shared" si="10"/>
        <v>10</v>
      </c>
      <c r="I71" s="526">
        <f t="shared" si="10"/>
        <v>10</v>
      </c>
      <c r="J71" s="509">
        <f t="shared" si="10"/>
        <v>10</v>
      </c>
      <c r="K71" s="526">
        <f t="shared" si="10"/>
        <v>10</v>
      </c>
      <c r="L71" s="502"/>
    </row>
    <row r="72" spans="1:12" ht="21" customHeight="1" x14ac:dyDescent="0.25">
      <c r="A72" s="347" t="s">
        <v>468</v>
      </c>
      <c r="B72" s="182" t="s">
        <v>0</v>
      </c>
      <c r="C72" s="504">
        <v>6</v>
      </c>
      <c r="D72" s="505">
        <v>5</v>
      </c>
      <c r="E72" s="506">
        <v>5</v>
      </c>
      <c r="F72" s="506">
        <v>5</v>
      </c>
      <c r="G72" s="506">
        <v>5</v>
      </c>
      <c r="H72" s="506">
        <v>5</v>
      </c>
      <c r="I72" s="506">
        <v>5</v>
      </c>
      <c r="J72" s="506">
        <v>5</v>
      </c>
      <c r="K72" s="506">
        <v>5</v>
      </c>
      <c r="L72" s="502"/>
    </row>
    <row r="73" spans="1:12" ht="21" customHeight="1" x14ac:dyDescent="0.25">
      <c r="A73" s="347" t="s">
        <v>467</v>
      </c>
      <c r="B73" s="182" t="s">
        <v>0</v>
      </c>
      <c r="C73" s="504">
        <v>5</v>
      </c>
      <c r="D73" s="505">
        <v>5</v>
      </c>
      <c r="E73" s="506">
        <v>5</v>
      </c>
      <c r="F73" s="506">
        <v>5</v>
      </c>
      <c r="G73" s="506">
        <v>5</v>
      </c>
      <c r="H73" s="506">
        <v>5</v>
      </c>
      <c r="I73" s="506">
        <v>5</v>
      </c>
      <c r="J73" s="506">
        <v>5</v>
      </c>
      <c r="K73" s="506">
        <v>5</v>
      </c>
      <c r="L73" s="502"/>
    </row>
    <row r="74" spans="1:12" ht="21" customHeight="1" x14ac:dyDescent="0.25">
      <c r="A74" s="347" t="s">
        <v>466</v>
      </c>
      <c r="B74" s="182" t="s">
        <v>0</v>
      </c>
      <c r="C74" s="504">
        <v>3263</v>
      </c>
      <c r="D74" s="505">
        <v>3359</v>
      </c>
      <c r="E74" s="503">
        <v>3330</v>
      </c>
      <c r="F74" s="504">
        <v>3225</v>
      </c>
      <c r="G74" s="503">
        <v>3235</v>
      </c>
      <c r="H74" s="504">
        <v>3209</v>
      </c>
      <c r="I74" s="503">
        <v>3215</v>
      </c>
      <c r="J74" s="504">
        <v>3186</v>
      </c>
      <c r="K74" s="503">
        <v>3190</v>
      </c>
      <c r="L74" s="502"/>
    </row>
    <row r="75" spans="1:12" ht="21" customHeight="1" x14ac:dyDescent="0.25">
      <c r="A75" s="347" t="s">
        <v>465</v>
      </c>
      <c r="B75" s="182" t="s">
        <v>0</v>
      </c>
      <c r="C75" s="504">
        <v>1008</v>
      </c>
      <c r="D75" s="505">
        <v>992</v>
      </c>
      <c r="E75" s="503">
        <v>984</v>
      </c>
      <c r="F75" s="504">
        <v>980</v>
      </c>
      <c r="G75" s="503">
        <v>983</v>
      </c>
      <c r="H75" s="504">
        <v>968</v>
      </c>
      <c r="I75" s="503">
        <v>970</v>
      </c>
      <c r="J75" s="504">
        <v>950</v>
      </c>
      <c r="K75" s="503">
        <v>965</v>
      </c>
      <c r="L75" s="502"/>
    </row>
    <row r="76" spans="1:12" ht="21" customHeight="1" x14ac:dyDescent="0.25">
      <c r="A76" s="347" t="s">
        <v>464</v>
      </c>
      <c r="B76" s="182" t="s">
        <v>0</v>
      </c>
      <c r="C76" s="509">
        <f t="shared" ref="C76:K76" si="11">SUM(C77:C79)</f>
        <v>1749</v>
      </c>
      <c r="D76" s="527">
        <f t="shared" si="11"/>
        <v>1899</v>
      </c>
      <c r="E76" s="526">
        <f t="shared" si="11"/>
        <v>1923</v>
      </c>
      <c r="F76" s="509">
        <f t="shared" si="11"/>
        <v>1873</v>
      </c>
      <c r="G76" s="526">
        <f t="shared" si="11"/>
        <v>1885</v>
      </c>
      <c r="H76" s="509">
        <f t="shared" si="11"/>
        <v>1895</v>
      </c>
      <c r="I76" s="526">
        <f t="shared" si="11"/>
        <v>1910</v>
      </c>
      <c r="J76" s="509">
        <f t="shared" si="11"/>
        <v>1920</v>
      </c>
      <c r="K76" s="526">
        <f t="shared" si="11"/>
        <v>1933</v>
      </c>
      <c r="L76" s="502"/>
    </row>
    <row r="77" spans="1:12" ht="21" customHeight="1" x14ac:dyDescent="0.25">
      <c r="A77" s="347" t="s">
        <v>463</v>
      </c>
      <c r="B77" s="182" t="s">
        <v>0</v>
      </c>
      <c r="C77" s="504">
        <v>468</v>
      </c>
      <c r="D77" s="505">
        <v>417</v>
      </c>
      <c r="E77" s="503">
        <v>415</v>
      </c>
      <c r="F77" s="504">
        <v>418</v>
      </c>
      <c r="G77" s="503">
        <v>420</v>
      </c>
      <c r="H77" s="504">
        <v>425</v>
      </c>
      <c r="I77" s="503">
        <v>430</v>
      </c>
      <c r="J77" s="504">
        <v>435</v>
      </c>
      <c r="K77" s="503">
        <v>440</v>
      </c>
      <c r="L77" s="502"/>
    </row>
    <row r="78" spans="1:12" ht="21" customHeight="1" x14ac:dyDescent="0.25">
      <c r="A78" s="347" t="s">
        <v>462</v>
      </c>
      <c r="B78" s="182" t="s">
        <v>0</v>
      </c>
      <c r="C78" s="504">
        <v>1112</v>
      </c>
      <c r="D78" s="505">
        <v>1007</v>
      </c>
      <c r="E78" s="503">
        <v>888</v>
      </c>
      <c r="F78" s="504">
        <v>805</v>
      </c>
      <c r="G78" s="503">
        <v>810</v>
      </c>
      <c r="H78" s="504">
        <v>800</v>
      </c>
      <c r="I78" s="503">
        <v>805</v>
      </c>
      <c r="J78" s="504">
        <v>795</v>
      </c>
      <c r="K78" s="503">
        <v>798</v>
      </c>
      <c r="L78" s="502"/>
    </row>
    <row r="79" spans="1:12" ht="30" customHeight="1" x14ac:dyDescent="0.25">
      <c r="A79" s="347" t="s">
        <v>461</v>
      </c>
      <c r="B79" s="182" t="s">
        <v>0</v>
      </c>
      <c r="C79" s="504">
        <v>169</v>
      </c>
      <c r="D79" s="505">
        <v>475</v>
      </c>
      <c r="E79" s="503">
        <v>620</v>
      </c>
      <c r="F79" s="504">
        <v>650</v>
      </c>
      <c r="G79" s="503">
        <v>655</v>
      </c>
      <c r="H79" s="504">
        <v>670</v>
      </c>
      <c r="I79" s="503">
        <v>675</v>
      </c>
      <c r="J79" s="504">
        <v>690</v>
      </c>
      <c r="K79" s="503">
        <v>695</v>
      </c>
      <c r="L79" s="502"/>
    </row>
    <row r="80" spans="1:12" ht="30" customHeight="1" x14ac:dyDescent="0.25">
      <c r="A80" s="347" t="s">
        <v>460</v>
      </c>
      <c r="B80" s="182" t="s">
        <v>0</v>
      </c>
      <c r="C80" s="504">
        <v>786</v>
      </c>
      <c r="D80" s="505">
        <v>750</v>
      </c>
      <c r="E80" s="503">
        <v>744</v>
      </c>
      <c r="F80" s="504">
        <v>730</v>
      </c>
      <c r="G80" s="503">
        <v>733</v>
      </c>
      <c r="H80" s="504">
        <v>735</v>
      </c>
      <c r="I80" s="503">
        <v>737</v>
      </c>
      <c r="J80" s="504">
        <v>734</v>
      </c>
      <c r="K80" s="503">
        <v>736</v>
      </c>
      <c r="L80" s="502"/>
    </row>
    <row r="81" spans="1:12" ht="25.5" customHeight="1" x14ac:dyDescent="0.25">
      <c r="A81" s="522" t="s">
        <v>459</v>
      </c>
      <c r="B81" s="182" t="s">
        <v>0</v>
      </c>
      <c r="C81" s="524">
        <f t="shared" ref="C81:K81" si="12">SUM(C12,C61)</f>
        <v>11706</v>
      </c>
      <c r="D81" s="525">
        <f t="shared" si="12"/>
        <v>11571</v>
      </c>
      <c r="E81" s="523">
        <f t="shared" si="12"/>
        <v>11260</v>
      </c>
      <c r="F81" s="524">
        <f t="shared" si="12"/>
        <v>10999</v>
      </c>
      <c r="G81" s="523">
        <f t="shared" si="12"/>
        <v>11041</v>
      </c>
      <c r="H81" s="524">
        <f t="shared" si="12"/>
        <v>10968</v>
      </c>
      <c r="I81" s="523">
        <f t="shared" si="12"/>
        <v>11012</v>
      </c>
      <c r="J81" s="524">
        <f t="shared" si="12"/>
        <v>10913</v>
      </c>
      <c r="K81" s="523">
        <f t="shared" si="12"/>
        <v>10957</v>
      </c>
      <c r="L81" s="502"/>
    </row>
    <row r="82" spans="1:12" ht="22.5" customHeight="1" x14ac:dyDescent="0.25">
      <c r="A82" s="522" t="s">
        <v>458</v>
      </c>
      <c r="B82" s="182" t="s">
        <v>135</v>
      </c>
      <c r="C82" s="524">
        <f t="shared" ref="C82:K82" si="13">IF((ISERROR(C61/C81)),0,(C61/C81)*100)</f>
        <v>13.616948573381171</v>
      </c>
      <c r="D82" s="525">
        <f t="shared" si="13"/>
        <v>12.963443090484834</v>
      </c>
      <c r="E82" s="523">
        <f t="shared" si="13"/>
        <v>13.312611012433392</v>
      </c>
      <c r="F82" s="524">
        <f t="shared" si="13"/>
        <v>13.610328211655606</v>
      </c>
      <c r="G82" s="523">
        <f t="shared" si="13"/>
        <v>13.558554478760982</v>
      </c>
      <c r="H82" s="524">
        <f t="shared" si="13"/>
        <v>13.49380014587892</v>
      </c>
      <c r="I82" s="523">
        <f t="shared" si="13"/>
        <v>13.439883763167455</v>
      </c>
      <c r="J82" s="524">
        <f t="shared" si="13"/>
        <v>13.286905525520021</v>
      </c>
      <c r="K82" s="523">
        <f t="shared" si="13"/>
        <v>13.233549329195949</v>
      </c>
      <c r="L82" s="502"/>
    </row>
    <row r="83" spans="1:12" ht="27" customHeight="1" x14ac:dyDescent="0.25">
      <c r="A83" s="522" t="s">
        <v>457</v>
      </c>
      <c r="B83" s="182" t="s">
        <v>135</v>
      </c>
      <c r="C83" s="524">
        <f t="shared" ref="C83:K83" si="14">IF((ISERROR(C62/C81)),0,(C62/C81)*100)</f>
        <v>2.7763540064923973</v>
      </c>
      <c r="D83" s="525">
        <f t="shared" si="14"/>
        <v>1.6679630109757153</v>
      </c>
      <c r="E83" s="523">
        <f t="shared" si="14"/>
        <v>1.6873889875666075</v>
      </c>
      <c r="F83" s="524">
        <f t="shared" si="14"/>
        <v>1.7274297663423948</v>
      </c>
      <c r="G83" s="523">
        <f t="shared" si="14"/>
        <v>1.7118014672584008</v>
      </c>
      <c r="H83" s="524">
        <f t="shared" si="14"/>
        <v>1.7323121808898616</v>
      </c>
      <c r="I83" s="523">
        <f t="shared" si="14"/>
        <v>1.7163094805666543</v>
      </c>
      <c r="J83" s="524">
        <f t="shared" si="14"/>
        <v>1.7318794098781269</v>
      </c>
      <c r="K83" s="523">
        <f t="shared" si="14"/>
        <v>1.7157981199233365</v>
      </c>
      <c r="L83" s="502"/>
    </row>
    <row r="84" spans="1:12" ht="22.5" customHeight="1" x14ac:dyDescent="0.25">
      <c r="A84" s="522" t="s">
        <v>456</v>
      </c>
      <c r="B84" s="182" t="s">
        <v>135</v>
      </c>
      <c r="C84" s="521">
        <v>2.9</v>
      </c>
      <c r="D84" s="520">
        <v>1.5</v>
      </c>
      <c r="E84" s="519">
        <v>1.5</v>
      </c>
      <c r="F84" s="519">
        <v>1.5</v>
      </c>
      <c r="G84" s="519">
        <v>1.5</v>
      </c>
      <c r="H84" s="519">
        <v>1.5</v>
      </c>
      <c r="I84" s="519">
        <v>1.5</v>
      </c>
      <c r="J84" s="519">
        <v>1.5</v>
      </c>
      <c r="K84" s="519">
        <v>1.5</v>
      </c>
      <c r="L84" s="502"/>
    </row>
    <row r="85" spans="1:12" ht="28.5" customHeight="1" x14ac:dyDescent="0.25">
      <c r="A85" s="518" t="s">
        <v>455</v>
      </c>
      <c r="B85" s="199" t="s">
        <v>0</v>
      </c>
      <c r="C85" s="517">
        <f t="shared" ref="C85:K85" si="15">C123+C125+C121+C127+C115+C117</f>
        <v>3184</v>
      </c>
      <c r="D85" s="516">
        <f t="shared" si="15"/>
        <v>3163</v>
      </c>
      <c r="E85" s="516">
        <f t="shared" si="15"/>
        <v>2988</v>
      </c>
      <c r="F85" s="516">
        <f t="shared" si="15"/>
        <v>2952</v>
      </c>
      <c r="G85" s="516">
        <f t="shared" si="15"/>
        <v>2965</v>
      </c>
      <c r="H85" s="516">
        <f t="shared" si="15"/>
        <v>2928</v>
      </c>
      <c r="I85" s="516">
        <f t="shared" si="15"/>
        <v>2942</v>
      </c>
      <c r="J85" s="516">
        <f t="shared" si="15"/>
        <v>2912</v>
      </c>
      <c r="K85" s="516">
        <f t="shared" si="15"/>
        <v>2926</v>
      </c>
      <c r="L85" s="515"/>
    </row>
    <row r="86" spans="1:12" s="47" customFormat="1" ht="36" customHeight="1" x14ac:dyDescent="0.25">
      <c r="A86" s="352" t="s">
        <v>454</v>
      </c>
      <c r="B86" s="351" t="s">
        <v>0</v>
      </c>
      <c r="C86" s="514">
        <f t="shared" ref="C86:K86" si="16">SUM(C89,C93,C103,C105,C107,C109,C111,C113,C115,C117,C119,C121,C123,C125,C127,C129)</f>
        <v>8683</v>
      </c>
      <c r="D86" s="514">
        <f t="shared" si="16"/>
        <v>8424</v>
      </c>
      <c r="E86" s="514">
        <f t="shared" si="16"/>
        <v>7977</v>
      </c>
      <c r="F86" s="514">
        <f t="shared" si="16"/>
        <v>7699</v>
      </c>
      <c r="G86" s="514">
        <f t="shared" si="16"/>
        <v>7731</v>
      </c>
      <c r="H86" s="514">
        <f t="shared" si="16"/>
        <v>7653</v>
      </c>
      <c r="I86" s="514">
        <f t="shared" si="16"/>
        <v>7685</v>
      </c>
      <c r="J86" s="514">
        <f t="shared" si="16"/>
        <v>7599</v>
      </c>
      <c r="K86" s="514">
        <f t="shared" si="16"/>
        <v>7631</v>
      </c>
      <c r="L86" s="513"/>
    </row>
    <row r="87" spans="1:12" s="106" customFormat="1" ht="33.75" customHeight="1" x14ac:dyDescent="0.15">
      <c r="A87" s="501" t="s">
        <v>437</v>
      </c>
      <c r="B87" s="500" t="s">
        <v>0</v>
      </c>
      <c r="C87" s="499">
        <v>5294</v>
      </c>
      <c r="D87" s="498">
        <v>5116</v>
      </c>
      <c r="E87" s="495" t="s">
        <v>60</v>
      </c>
      <c r="F87" s="494" t="s">
        <v>60</v>
      </c>
      <c r="G87" s="497" t="s">
        <v>60</v>
      </c>
      <c r="H87" s="496" t="s">
        <v>60</v>
      </c>
      <c r="I87" s="495" t="s">
        <v>60</v>
      </c>
      <c r="J87" s="494" t="s">
        <v>60</v>
      </c>
      <c r="K87" s="493" t="s">
        <v>60</v>
      </c>
      <c r="L87" s="492" t="s">
        <v>37</v>
      </c>
    </row>
    <row r="88" spans="1:12" ht="15.75" customHeight="1" x14ac:dyDescent="0.25">
      <c r="A88" s="347" t="s">
        <v>120</v>
      </c>
      <c r="B88" s="182"/>
      <c r="C88" s="511"/>
      <c r="D88" s="512"/>
      <c r="E88" s="510"/>
      <c r="F88" s="511"/>
      <c r="G88" s="510"/>
      <c r="H88" s="511"/>
      <c r="I88" s="510"/>
      <c r="J88" s="511"/>
      <c r="K88" s="510"/>
      <c r="L88" s="502"/>
    </row>
    <row r="89" spans="1:12" ht="21.75" customHeight="1" x14ac:dyDescent="0.25">
      <c r="A89" s="342" t="s">
        <v>453</v>
      </c>
      <c r="B89" s="182" t="s">
        <v>0</v>
      </c>
      <c r="C89" s="504">
        <v>1092</v>
      </c>
      <c r="D89" s="505">
        <v>995</v>
      </c>
      <c r="E89" s="503">
        <v>960</v>
      </c>
      <c r="F89" s="504">
        <v>950</v>
      </c>
      <c r="G89" s="503">
        <v>952</v>
      </c>
      <c r="H89" s="504">
        <v>938</v>
      </c>
      <c r="I89" s="503">
        <v>941</v>
      </c>
      <c r="J89" s="504">
        <v>930</v>
      </c>
      <c r="K89" s="503">
        <v>933</v>
      </c>
      <c r="L89" s="502"/>
    </row>
    <row r="90" spans="1:12" s="106" customFormat="1" ht="33.75" customHeight="1" x14ac:dyDescent="0.15">
      <c r="A90" s="501" t="s">
        <v>437</v>
      </c>
      <c r="B90" s="500" t="s">
        <v>0</v>
      </c>
      <c r="C90" s="499">
        <v>880</v>
      </c>
      <c r="D90" s="498">
        <v>782</v>
      </c>
      <c r="E90" s="495" t="s">
        <v>60</v>
      </c>
      <c r="F90" s="494" t="s">
        <v>60</v>
      </c>
      <c r="G90" s="497" t="s">
        <v>60</v>
      </c>
      <c r="H90" s="496" t="s">
        <v>60</v>
      </c>
      <c r="I90" s="495" t="s">
        <v>60</v>
      </c>
      <c r="J90" s="494" t="s">
        <v>60</v>
      </c>
      <c r="K90" s="493" t="s">
        <v>60</v>
      </c>
      <c r="L90" s="492" t="s">
        <v>37</v>
      </c>
    </row>
    <row r="91" spans="1:12" ht="33" customHeight="1" x14ac:dyDescent="0.25">
      <c r="A91" s="347" t="s">
        <v>452</v>
      </c>
      <c r="B91" s="182" t="s">
        <v>0</v>
      </c>
      <c r="C91" s="504">
        <v>1042</v>
      </c>
      <c r="D91" s="505">
        <v>945</v>
      </c>
      <c r="E91" s="503">
        <v>912</v>
      </c>
      <c r="F91" s="504">
        <v>903</v>
      </c>
      <c r="G91" s="503">
        <v>905</v>
      </c>
      <c r="H91" s="504">
        <v>892</v>
      </c>
      <c r="I91" s="503">
        <v>895</v>
      </c>
      <c r="J91" s="504">
        <v>885</v>
      </c>
      <c r="K91" s="503">
        <v>888</v>
      </c>
      <c r="L91" s="502"/>
    </row>
    <row r="92" spans="1:12" ht="18" customHeight="1" x14ac:dyDescent="0.25">
      <c r="A92" s="347" t="s">
        <v>451</v>
      </c>
      <c r="B92" s="182" t="s">
        <v>0</v>
      </c>
      <c r="C92" s="504">
        <v>50</v>
      </c>
      <c r="D92" s="508">
        <v>50</v>
      </c>
      <c r="E92" s="508">
        <v>48</v>
      </c>
      <c r="F92" s="508">
        <v>47</v>
      </c>
      <c r="G92" s="508">
        <v>47</v>
      </c>
      <c r="H92" s="508">
        <v>46</v>
      </c>
      <c r="I92" s="508">
        <v>46</v>
      </c>
      <c r="J92" s="508">
        <v>45</v>
      </c>
      <c r="K92" s="508">
        <v>45</v>
      </c>
      <c r="L92" s="502"/>
    </row>
    <row r="93" spans="1:12" ht="19.5" customHeight="1" x14ac:dyDescent="0.25">
      <c r="A93" s="342" t="s">
        <v>450</v>
      </c>
      <c r="B93" s="182" t="s">
        <v>0</v>
      </c>
      <c r="C93" s="509">
        <f t="shared" ref="C93:K93" si="17">SUM(C95,C97,C99,C101)</f>
        <v>2364</v>
      </c>
      <c r="D93" s="509">
        <f t="shared" si="17"/>
        <v>2333</v>
      </c>
      <c r="E93" s="509">
        <f t="shared" si="17"/>
        <v>2203</v>
      </c>
      <c r="F93" s="509">
        <f t="shared" si="17"/>
        <v>2038</v>
      </c>
      <c r="G93" s="509">
        <f t="shared" si="17"/>
        <v>2043</v>
      </c>
      <c r="H93" s="509">
        <f t="shared" si="17"/>
        <v>2050</v>
      </c>
      <c r="I93" s="509">
        <f t="shared" si="17"/>
        <v>2054</v>
      </c>
      <c r="J93" s="509">
        <f t="shared" si="17"/>
        <v>2043</v>
      </c>
      <c r="K93" s="509">
        <f t="shared" si="17"/>
        <v>2047</v>
      </c>
      <c r="L93" s="502"/>
    </row>
    <row r="94" spans="1:12" s="106" customFormat="1" ht="33.75" customHeight="1" x14ac:dyDescent="0.15">
      <c r="A94" s="501" t="s">
        <v>437</v>
      </c>
      <c r="B94" s="500" t="s">
        <v>0</v>
      </c>
      <c r="C94" s="499"/>
      <c r="D94" s="498"/>
      <c r="E94" s="495" t="s">
        <v>60</v>
      </c>
      <c r="F94" s="494" t="s">
        <v>60</v>
      </c>
      <c r="G94" s="497" t="s">
        <v>60</v>
      </c>
      <c r="H94" s="496" t="s">
        <v>60</v>
      </c>
      <c r="I94" s="495" t="s">
        <v>60</v>
      </c>
      <c r="J94" s="494" t="s">
        <v>60</v>
      </c>
      <c r="K94" s="493" t="s">
        <v>60</v>
      </c>
      <c r="L94" s="492" t="s">
        <v>37</v>
      </c>
    </row>
    <row r="95" spans="1:12" ht="21" customHeight="1" x14ac:dyDescent="0.25">
      <c r="A95" s="342" t="s">
        <v>405</v>
      </c>
      <c r="B95" s="182" t="s">
        <v>0</v>
      </c>
      <c r="C95" s="504">
        <v>60</v>
      </c>
      <c r="D95" s="505">
        <v>61</v>
      </c>
      <c r="E95" s="503">
        <v>61</v>
      </c>
      <c r="F95" s="504">
        <v>60</v>
      </c>
      <c r="G95" s="503">
        <v>61</v>
      </c>
      <c r="H95" s="504">
        <v>60</v>
      </c>
      <c r="I95" s="503">
        <v>61</v>
      </c>
      <c r="J95" s="504">
        <v>60</v>
      </c>
      <c r="K95" s="503">
        <v>61</v>
      </c>
      <c r="L95" s="502"/>
    </row>
    <row r="96" spans="1:12" s="106" customFormat="1" ht="33.75" customHeight="1" x14ac:dyDescent="0.15">
      <c r="A96" s="501" t="s">
        <v>437</v>
      </c>
      <c r="B96" s="500" t="s">
        <v>0</v>
      </c>
      <c r="C96" s="499">
        <v>55</v>
      </c>
      <c r="D96" s="498">
        <v>56</v>
      </c>
      <c r="E96" s="495" t="s">
        <v>60</v>
      </c>
      <c r="F96" s="494" t="s">
        <v>60</v>
      </c>
      <c r="G96" s="497" t="s">
        <v>60</v>
      </c>
      <c r="H96" s="496" t="s">
        <v>60</v>
      </c>
      <c r="I96" s="495" t="s">
        <v>60</v>
      </c>
      <c r="J96" s="494" t="s">
        <v>60</v>
      </c>
      <c r="K96" s="493" t="s">
        <v>60</v>
      </c>
      <c r="L96" s="492" t="s">
        <v>37</v>
      </c>
    </row>
    <row r="97" spans="1:12" ht="24" customHeight="1" x14ac:dyDescent="0.25">
      <c r="A97" s="342" t="s">
        <v>404</v>
      </c>
      <c r="B97" s="182" t="s">
        <v>0</v>
      </c>
      <c r="C97" s="504">
        <v>1270</v>
      </c>
      <c r="D97" s="505">
        <v>1288</v>
      </c>
      <c r="E97" s="503">
        <v>1322</v>
      </c>
      <c r="F97" s="504">
        <v>1325</v>
      </c>
      <c r="G97" s="503">
        <v>1326</v>
      </c>
      <c r="H97" s="504">
        <v>1325</v>
      </c>
      <c r="I97" s="503">
        <v>1326</v>
      </c>
      <c r="J97" s="504">
        <v>1325</v>
      </c>
      <c r="K97" s="503">
        <v>1326</v>
      </c>
      <c r="L97" s="502"/>
    </row>
    <row r="98" spans="1:12" s="106" customFormat="1" ht="33.75" customHeight="1" x14ac:dyDescent="0.15">
      <c r="A98" s="501" t="s">
        <v>437</v>
      </c>
      <c r="B98" s="500" t="s">
        <v>0</v>
      </c>
      <c r="C98" s="499">
        <v>806</v>
      </c>
      <c r="D98" s="498">
        <v>841</v>
      </c>
      <c r="E98" s="495" t="s">
        <v>60</v>
      </c>
      <c r="F98" s="494" t="s">
        <v>60</v>
      </c>
      <c r="G98" s="497" t="s">
        <v>60</v>
      </c>
      <c r="H98" s="496" t="s">
        <v>60</v>
      </c>
      <c r="I98" s="495" t="s">
        <v>60</v>
      </c>
      <c r="J98" s="494" t="s">
        <v>60</v>
      </c>
      <c r="K98" s="493" t="s">
        <v>60</v>
      </c>
      <c r="L98" s="492" t="s">
        <v>37</v>
      </c>
    </row>
    <row r="99" spans="1:12" ht="28.5" customHeight="1" x14ac:dyDescent="0.25">
      <c r="A99" s="342" t="s">
        <v>379</v>
      </c>
      <c r="B99" s="182" t="s">
        <v>0</v>
      </c>
      <c r="C99" s="504">
        <v>343</v>
      </c>
      <c r="D99" s="505">
        <v>340</v>
      </c>
      <c r="E99" s="503">
        <v>336</v>
      </c>
      <c r="F99" s="504">
        <v>333</v>
      </c>
      <c r="G99" s="503">
        <v>334</v>
      </c>
      <c r="H99" s="504">
        <v>330</v>
      </c>
      <c r="I99" s="503">
        <v>331</v>
      </c>
      <c r="J99" s="504">
        <v>328</v>
      </c>
      <c r="K99" s="503">
        <v>329</v>
      </c>
      <c r="L99" s="502"/>
    </row>
    <row r="100" spans="1:12" s="106" customFormat="1" ht="33.75" customHeight="1" x14ac:dyDescent="0.15">
      <c r="A100" s="501" t="s">
        <v>437</v>
      </c>
      <c r="B100" s="500" t="s">
        <v>0</v>
      </c>
      <c r="C100" s="499">
        <v>181</v>
      </c>
      <c r="D100" s="498">
        <v>181</v>
      </c>
      <c r="E100" s="495" t="s">
        <v>60</v>
      </c>
      <c r="F100" s="494" t="s">
        <v>60</v>
      </c>
      <c r="G100" s="497" t="s">
        <v>60</v>
      </c>
      <c r="H100" s="496" t="s">
        <v>60</v>
      </c>
      <c r="I100" s="495" t="s">
        <v>60</v>
      </c>
      <c r="J100" s="494" t="s">
        <v>60</v>
      </c>
      <c r="K100" s="493" t="s">
        <v>60</v>
      </c>
      <c r="L100" s="492" t="s">
        <v>37</v>
      </c>
    </row>
    <row r="101" spans="1:12" ht="35.25" customHeight="1" x14ac:dyDescent="0.25">
      <c r="A101" s="342" t="s">
        <v>378</v>
      </c>
      <c r="B101" s="182" t="s">
        <v>0</v>
      </c>
      <c r="C101" s="504">
        <v>691</v>
      </c>
      <c r="D101" s="505">
        <v>644</v>
      </c>
      <c r="E101" s="503">
        <v>484</v>
      </c>
      <c r="F101" s="504">
        <v>320</v>
      </c>
      <c r="G101" s="503">
        <v>322</v>
      </c>
      <c r="H101" s="504">
        <v>335</v>
      </c>
      <c r="I101" s="503">
        <v>336</v>
      </c>
      <c r="J101" s="504">
        <v>330</v>
      </c>
      <c r="K101" s="503">
        <v>331</v>
      </c>
      <c r="L101" s="502"/>
    </row>
    <row r="102" spans="1:12" s="106" customFormat="1" ht="33.75" customHeight="1" x14ac:dyDescent="0.15">
      <c r="A102" s="501" t="s">
        <v>437</v>
      </c>
      <c r="B102" s="500" t="s">
        <v>0</v>
      </c>
      <c r="C102" s="499">
        <v>311</v>
      </c>
      <c r="D102" s="498">
        <v>294</v>
      </c>
      <c r="E102" s="495" t="s">
        <v>60</v>
      </c>
      <c r="F102" s="494" t="s">
        <v>60</v>
      </c>
      <c r="G102" s="497" t="s">
        <v>60</v>
      </c>
      <c r="H102" s="496" t="s">
        <v>60</v>
      </c>
      <c r="I102" s="495" t="s">
        <v>60</v>
      </c>
      <c r="J102" s="494" t="s">
        <v>60</v>
      </c>
      <c r="K102" s="493" t="s">
        <v>60</v>
      </c>
      <c r="L102" s="492" t="s">
        <v>37</v>
      </c>
    </row>
    <row r="103" spans="1:12" ht="21.75" customHeight="1" x14ac:dyDescent="0.25">
      <c r="A103" s="342" t="s">
        <v>377</v>
      </c>
      <c r="B103" s="182" t="s">
        <v>0</v>
      </c>
      <c r="C103" s="504">
        <v>0</v>
      </c>
      <c r="D103" s="505">
        <v>0</v>
      </c>
      <c r="E103" s="503">
        <v>0</v>
      </c>
      <c r="F103" s="504">
        <v>0</v>
      </c>
      <c r="G103" s="503">
        <v>0</v>
      </c>
      <c r="H103" s="504">
        <v>0</v>
      </c>
      <c r="I103" s="503">
        <v>0</v>
      </c>
      <c r="J103" s="504">
        <v>0</v>
      </c>
      <c r="K103" s="503">
        <v>0</v>
      </c>
      <c r="L103" s="502"/>
    </row>
    <row r="104" spans="1:12" s="106" customFormat="1" ht="33.75" customHeight="1" x14ac:dyDescent="0.15">
      <c r="A104" s="501" t="s">
        <v>437</v>
      </c>
      <c r="B104" s="500" t="s">
        <v>0</v>
      </c>
      <c r="C104" s="499">
        <v>0</v>
      </c>
      <c r="D104" s="498">
        <v>0</v>
      </c>
      <c r="E104" s="495" t="s">
        <v>60</v>
      </c>
      <c r="F104" s="494" t="s">
        <v>60</v>
      </c>
      <c r="G104" s="497" t="s">
        <v>60</v>
      </c>
      <c r="H104" s="496" t="s">
        <v>60</v>
      </c>
      <c r="I104" s="495" t="s">
        <v>60</v>
      </c>
      <c r="J104" s="494" t="s">
        <v>60</v>
      </c>
      <c r="K104" s="493" t="s">
        <v>60</v>
      </c>
      <c r="L104" s="492" t="s">
        <v>37</v>
      </c>
    </row>
    <row r="105" spans="1:12" ht="30.75" customHeight="1" x14ac:dyDescent="0.25">
      <c r="A105" s="342" t="s">
        <v>376</v>
      </c>
      <c r="B105" s="182" t="s">
        <v>0</v>
      </c>
      <c r="C105" s="504">
        <v>1023</v>
      </c>
      <c r="D105" s="505">
        <v>998</v>
      </c>
      <c r="E105" s="503">
        <v>988</v>
      </c>
      <c r="F105" s="504">
        <v>970</v>
      </c>
      <c r="G105" s="503">
        <v>975</v>
      </c>
      <c r="H105" s="504">
        <v>960</v>
      </c>
      <c r="I105" s="503">
        <v>965</v>
      </c>
      <c r="J105" s="504">
        <v>950</v>
      </c>
      <c r="K105" s="503">
        <v>955</v>
      </c>
      <c r="L105" s="502"/>
    </row>
    <row r="106" spans="1:12" s="106" customFormat="1" ht="33.75" customHeight="1" x14ac:dyDescent="0.15">
      <c r="A106" s="501" t="s">
        <v>437</v>
      </c>
      <c r="B106" s="500" t="s">
        <v>0</v>
      </c>
      <c r="C106" s="499">
        <v>259</v>
      </c>
      <c r="D106" s="498">
        <v>225</v>
      </c>
      <c r="E106" s="495" t="s">
        <v>60</v>
      </c>
      <c r="F106" s="494" t="s">
        <v>60</v>
      </c>
      <c r="G106" s="497" t="s">
        <v>60</v>
      </c>
      <c r="H106" s="496" t="s">
        <v>60</v>
      </c>
      <c r="I106" s="495" t="s">
        <v>60</v>
      </c>
      <c r="J106" s="494" t="s">
        <v>60</v>
      </c>
      <c r="K106" s="493" t="s">
        <v>60</v>
      </c>
      <c r="L106" s="492" t="s">
        <v>37</v>
      </c>
    </row>
    <row r="107" spans="1:12" ht="17.25" customHeight="1" x14ac:dyDescent="0.25">
      <c r="A107" s="342" t="s">
        <v>449</v>
      </c>
      <c r="B107" s="182" t="s">
        <v>0</v>
      </c>
      <c r="C107" s="504">
        <v>380</v>
      </c>
      <c r="D107" s="505">
        <v>362</v>
      </c>
      <c r="E107" s="503">
        <v>339</v>
      </c>
      <c r="F107" s="504">
        <v>321</v>
      </c>
      <c r="G107" s="503">
        <v>323</v>
      </c>
      <c r="H107" s="504">
        <v>315</v>
      </c>
      <c r="I107" s="503">
        <v>317</v>
      </c>
      <c r="J107" s="504">
        <v>310</v>
      </c>
      <c r="K107" s="503">
        <v>312</v>
      </c>
      <c r="L107" s="502"/>
    </row>
    <row r="108" spans="1:12" s="106" customFormat="1" ht="33.75" customHeight="1" x14ac:dyDescent="0.15">
      <c r="A108" s="501" t="s">
        <v>437</v>
      </c>
      <c r="B108" s="500" t="s">
        <v>0</v>
      </c>
      <c r="C108" s="499">
        <v>313</v>
      </c>
      <c r="D108" s="498">
        <v>294</v>
      </c>
      <c r="E108" s="495" t="s">
        <v>60</v>
      </c>
      <c r="F108" s="494" t="s">
        <v>60</v>
      </c>
      <c r="G108" s="497" t="s">
        <v>60</v>
      </c>
      <c r="H108" s="496" t="s">
        <v>60</v>
      </c>
      <c r="I108" s="495" t="s">
        <v>60</v>
      </c>
      <c r="J108" s="494" t="s">
        <v>60</v>
      </c>
      <c r="K108" s="493" t="s">
        <v>60</v>
      </c>
      <c r="L108" s="492" t="s">
        <v>37</v>
      </c>
    </row>
    <row r="109" spans="1:12" ht="21.75" customHeight="1" x14ac:dyDescent="0.25">
      <c r="A109" s="342" t="s">
        <v>448</v>
      </c>
      <c r="B109" s="182" t="s">
        <v>0</v>
      </c>
      <c r="C109" s="504">
        <v>95</v>
      </c>
      <c r="D109" s="505">
        <v>83</v>
      </c>
      <c r="E109" s="503">
        <v>68</v>
      </c>
      <c r="F109" s="504">
        <v>60</v>
      </c>
      <c r="G109" s="503">
        <v>61</v>
      </c>
      <c r="H109" s="504">
        <v>58</v>
      </c>
      <c r="I109" s="503">
        <v>59</v>
      </c>
      <c r="J109" s="504">
        <v>55</v>
      </c>
      <c r="K109" s="503">
        <v>56</v>
      </c>
      <c r="L109" s="502"/>
    </row>
    <row r="110" spans="1:12" s="106" customFormat="1" ht="33.75" customHeight="1" x14ac:dyDescent="0.15">
      <c r="A110" s="501" t="s">
        <v>437</v>
      </c>
      <c r="B110" s="500" t="s">
        <v>0</v>
      </c>
      <c r="C110" s="499">
        <v>87</v>
      </c>
      <c r="D110" s="498">
        <v>65</v>
      </c>
      <c r="E110" s="495" t="s">
        <v>60</v>
      </c>
      <c r="F110" s="494" t="s">
        <v>60</v>
      </c>
      <c r="G110" s="497" t="s">
        <v>60</v>
      </c>
      <c r="H110" s="496" t="s">
        <v>60</v>
      </c>
      <c r="I110" s="495" t="s">
        <v>60</v>
      </c>
      <c r="J110" s="494" t="s">
        <v>60</v>
      </c>
      <c r="K110" s="493" t="s">
        <v>60</v>
      </c>
      <c r="L110" s="492" t="s">
        <v>37</v>
      </c>
    </row>
    <row r="111" spans="1:12" ht="23.25" customHeight="1" x14ac:dyDescent="0.25">
      <c r="A111" s="342" t="s">
        <v>447</v>
      </c>
      <c r="B111" s="182" t="s">
        <v>0</v>
      </c>
      <c r="C111" s="504">
        <v>18</v>
      </c>
      <c r="D111" s="505">
        <v>15</v>
      </c>
      <c r="E111" s="503">
        <v>14</v>
      </c>
      <c r="F111" s="504">
        <v>14</v>
      </c>
      <c r="G111" s="508">
        <v>14</v>
      </c>
      <c r="H111" s="508">
        <v>14</v>
      </c>
      <c r="I111" s="508">
        <v>14</v>
      </c>
      <c r="J111" s="508">
        <v>14</v>
      </c>
      <c r="K111" s="508">
        <v>14</v>
      </c>
      <c r="L111" s="502"/>
    </row>
    <row r="112" spans="1:12" s="106" customFormat="1" ht="33.75" customHeight="1" x14ac:dyDescent="0.15">
      <c r="A112" s="501" t="s">
        <v>437</v>
      </c>
      <c r="B112" s="500" t="s">
        <v>0</v>
      </c>
      <c r="C112" s="499">
        <v>18</v>
      </c>
      <c r="D112" s="498">
        <v>15</v>
      </c>
      <c r="E112" s="495" t="s">
        <v>60</v>
      </c>
      <c r="F112" s="494" t="s">
        <v>60</v>
      </c>
      <c r="G112" s="497" t="s">
        <v>60</v>
      </c>
      <c r="H112" s="496" t="s">
        <v>60</v>
      </c>
      <c r="I112" s="495" t="s">
        <v>60</v>
      </c>
      <c r="J112" s="494" t="s">
        <v>60</v>
      </c>
      <c r="K112" s="493" t="s">
        <v>60</v>
      </c>
      <c r="L112" s="492" t="s">
        <v>37</v>
      </c>
    </row>
    <row r="113" spans="1:12" ht="23.25" customHeight="1" x14ac:dyDescent="0.25">
      <c r="A113" s="342" t="s">
        <v>446</v>
      </c>
      <c r="B113" s="182" t="s">
        <v>0</v>
      </c>
      <c r="C113" s="504">
        <v>39</v>
      </c>
      <c r="D113" s="505">
        <v>33</v>
      </c>
      <c r="E113" s="503">
        <v>27</v>
      </c>
      <c r="F113" s="504">
        <v>25</v>
      </c>
      <c r="G113" s="503">
        <v>25</v>
      </c>
      <c r="H113" s="507">
        <v>25</v>
      </c>
      <c r="I113" s="507">
        <v>25</v>
      </c>
      <c r="J113" s="507">
        <v>25</v>
      </c>
      <c r="K113" s="507">
        <v>25</v>
      </c>
      <c r="L113" s="502"/>
    </row>
    <row r="114" spans="1:12" s="106" customFormat="1" ht="33.75" customHeight="1" x14ac:dyDescent="0.15">
      <c r="A114" s="501" t="s">
        <v>437</v>
      </c>
      <c r="B114" s="500" t="s">
        <v>0</v>
      </c>
      <c r="C114" s="499">
        <v>39</v>
      </c>
      <c r="D114" s="498">
        <v>33</v>
      </c>
      <c r="E114" s="495" t="s">
        <v>60</v>
      </c>
      <c r="F114" s="494" t="s">
        <v>60</v>
      </c>
      <c r="G114" s="497" t="s">
        <v>60</v>
      </c>
      <c r="H114" s="496" t="s">
        <v>60</v>
      </c>
      <c r="I114" s="495" t="s">
        <v>60</v>
      </c>
      <c r="J114" s="494" t="s">
        <v>60</v>
      </c>
      <c r="K114" s="493" t="s">
        <v>60</v>
      </c>
      <c r="L114" s="492" t="s">
        <v>37</v>
      </c>
    </row>
    <row r="115" spans="1:12" ht="30.75" customHeight="1" x14ac:dyDescent="0.25">
      <c r="A115" s="342" t="s">
        <v>445</v>
      </c>
      <c r="B115" s="182" t="s">
        <v>0</v>
      </c>
      <c r="C115" s="504">
        <v>54</v>
      </c>
      <c r="D115" s="505">
        <v>87</v>
      </c>
      <c r="E115" s="503">
        <v>85</v>
      </c>
      <c r="F115" s="504">
        <v>84</v>
      </c>
      <c r="G115" s="503">
        <v>85</v>
      </c>
      <c r="H115" s="504">
        <v>83</v>
      </c>
      <c r="I115" s="503">
        <v>84</v>
      </c>
      <c r="J115" s="504">
        <v>82</v>
      </c>
      <c r="K115" s="503">
        <v>83</v>
      </c>
      <c r="L115" s="502"/>
    </row>
    <row r="116" spans="1:12" s="106" customFormat="1" ht="33.75" customHeight="1" x14ac:dyDescent="0.15">
      <c r="A116" s="501" t="s">
        <v>437</v>
      </c>
      <c r="B116" s="500" t="s">
        <v>0</v>
      </c>
      <c r="C116" s="499">
        <v>18</v>
      </c>
      <c r="D116" s="498">
        <v>53</v>
      </c>
      <c r="E116" s="495" t="s">
        <v>60</v>
      </c>
      <c r="F116" s="494" t="s">
        <v>60</v>
      </c>
      <c r="G116" s="497" t="s">
        <v>60</v>
      </c>
      <c r="H116" s="496" t="s">
        <v>60</v>
      </c>
      <c r="I116" s="495" t="s">
        <v>60</v>
      </c>
      <c r="J116" s="494" t="s">
        <v>60</v>
      </c>
      <c r="K116" s="493" t="s">
        <v>60</v>
      </c>
      <c r="L116" s="492" t="s">
        <v>37</v>
      </c>
    </row>
    <row r="117" spans="1:12" ht="22.5" customHeight="1" x14ac:dyDescent="0.25">
      <c r="A117" s="342" t="s">
        <v>444</v>
      </c>
      <c r="B117" s="182" t="s">
        <v>0</v>
      </c>
      <c r="C117" s="504">
        <v>78</v>
      </c>
      <c r="D117" s="505">
        <v>70</v>
      </c>
      <c r="E117" s="503">
        <v>64</v>
      </c>
      <c r="F117" s="504">
        <v>62</v>
      </c>
      <c r="G117" s="503">
        <v>64</v>
      </c>
      <c r="H117" s="504">
        <v>60</v>
      </c>
      <c r="I117" s="503">
        <v>62</v>
      </c>
      <c r="J117" s="504">
        <v>60</v>
      </c>
      <c r="K117" s="503">
        <v>62</v>
      </c>
      <c r="L117" s="502"/>
    </row>
    <row r="118" spans="1:12" s="106" customFormat="1" ht="33.75" customHeight="1" x14ac:dyDescent="0.15">
      <c r="A118" s="501" t="s">
        <v>437</v>
      </c>
      <c r="B118" s="500" t="s">
        <v>0</v>
      </c>
      <c r="C118" s="499">
        <v>72</v>
      </c>
      <c r="D118" s="498">
        <v>65</v>
      </c>
      <c r="E118" s="495" t="s">
        <v>60</v>
      </c>
      <c r="F118" s="494" t="s">
        <v>60</v>
      </c>
      <c r="G118" s="497" t="s">
        <v>60</v>
      </c>
      <c r="H118" s="496" t="s">
        <v>60</v>
      </c>
      <c r="I118" s="495" t="s">
        <v>60</v>
      </c>
      <c r="J118" s="494" t="s">
        <v>60</v>
      </c>
      <c r="K118" s="493" t="s">
        <v>60</v>
      </c>
      <c r="L118" s="492" t="s">
        <v>37</v>
      </c>
    </row>
    <row r="119" spans="1:12" ht="22.5" customHeight="1" x14ac:dyDescent="0.25">
      <c r="A119" s="342" t="s">
        <v>443</v>
      </c>
      <c r="B119" s="182" t="s">
        <v>0</v>
      </c>
      <c r="C119" s="504">
        <v>16</v>
      </c>
      <c r="D119" s="505">
        <v>15</v>
      </c>
      <c r="E119" s="506">
        <v>15</v>
      </c>
      <c r="F119" s="506">
        <v>15</v>
      </c>
      <c r="G119" s="506">
        <v>15</v>
      </c>
      <c r="H119" s="506">
        <v>15</v>
      </c>
      <c r="I119" s="506">
        <v>15</v>
      </c>
      <c r="J119" s="506">
        <v>15</v>
      </c>
      <c r="K119" s="506">
        <v>15</v>
      </c>
      <c r="L119" s="502"/>
    </row>
    <row r="120" spans="1:12" s="106" customFormat="1" ht="33.75" customHeight="1" x14ac:dyDescent="0.15">
      <c r="A120" s="501" t="s">
        <v>437</v>
      </c>
      <c r="B120" s="500" t="s">
        <v>0</v>
      </c>
      <c r="C120" s="499">
        <v>16</v>
      </c>
      <c r="D120" s="498">
        <v>15</v>
      </c>
      <c r="E120" s="495" t="s">
        <v>60</v>
      </c>
      <c r="F120" s="494" t="s">
        <v>60</v>
      </c>
      <c r="G120" s="497" t="s">
        <v>60</v>
      </c>
      <c r="H120" s="496" t="s">
        <v>60</v>
      </c>
      <c r="I120" s="495" t="s">
        <v>60</v>
      </c>
      <c r="J120" s="494" t="s">
        <v>60</v>
      </c>
      <c r="K120" s="493" t="s">
        <v>60</v>
      </c>
      <c r="L120" s="492" t="s">
        <v>37</v>
      </c>
    </row>
    <row r="121" spans="1:12" ht="29.25" customHeight="1" x14ac:dyDescent="0.25">
      <c r="A121" s="342" t="s">
        <v>442</v>
      </c>
      <c r="B121" s="182" t="s">
        <v>0</v>
      </c>
      <c r="C121" s="504">
        <v>1343</v>
      </c>
      <c r="D121" s="505">
        <v>1292</v>
      </c>
      <c r="E121" s="503">
        <v>1164</v>
      </c>
      <c r="F121" s="504">
        <v>1142</v>
      </c>
      <c r="G121" s="503">
        <v>1144</v>
      </c>
      <c r="H121" s="504">
        <v>1130</v>
      </c>
      <c r="I121" s="503">
        <v>1133</v>
      </c>
      <c r="J121" s="504">
        <v>1120</v>
      </c>
      <c r="K121" s="503">
        <v>1123</v>
      </c>
      <c r="L121" s="502"/>
    </row>
    <row r="122" spans="1:12" s="106" customFormat="1" ht="33.75" customHeight="1" x14ac:dyDescent="0.15">
      <c r="A122" s="501" t="s">
        <v>437</v>
      </c>
      <c r="B122" s="500" t="s">
        <v>0</v>
      </c>
      <c r="C122" s="499">
        <v>576</v>
      </c>
      <c r="D122" s="498">
        <v>525</v>
      </c>
      <c r="E122" s="495" t="s">
        <v>60</v>
      </c>
      <c r="F122" s="494" t="s">
        <v>60</v>
      </c>
      <c r="G122" s="497" t="s">
        <v>60</v>
      </c>
      <c r="H122" s="496" t="s">
        <v>60</v>
      </c>
      <c r="I122" s="495" t="s">
        <v>60</v>
      </c>
      <c r="J122" s="494" t="s">
        <v>60</v>
      </c>
      <c r="K122" s="493" t="s">
        <v>60</v>
      </c>
      <c r="L122" s="492" t="s">
        <v>37</v>
      </c>
    </row>
    <row r="123" spans="1:12" ht="21.75" customHeight="1" x14ac:dyDescent="0.25">
      <c r="A123" s="342" t="s">
        <v>441</v>
      </c>
      <c r="B123" s="182" t="s">
        <v>0</v>
      </c>
      <c r="C123" s="504">
        <v>862</v>
      </c>
      <c r="D123" s="505">
        <v>866</v>
      </c>
      <c r="E123" s="503">
        <v>848</v>
      </c>
      <c r="F123" s="504">
        <v>840</v>
      </c>
      <c r="G123" s="503">
        <v>845</v>
      </c>
      <c r="H123" s="504">
        <v>835</v>
      </c>
      <c r="I123" s="503">
        <v>840</v>
      </c>
      <c r="J123" s="504">
        <v>830</v>
      </c>
      <c r="K123" s="503">
        <v>835</v>
      </c>
      <c r="L123" s="502"/>
    </row>
    <row r="124" spans="1:12" s="106" customFormat="1" ht="33.75" customHeight="1" x14ac:dyDescent="0.15">
      <c r="A124" s="501" t="s">
        <v>437</v>
      </c>
      <c r="B124" s="500" t="s">
        <v>0</v>
      </c>
      <c r="C124" s="499">
        <v>824</v>
      </c>
      <c r="D124" s="498">
        <v>832</v>
      </c>
      <c r="E124" s="495" t="s">
        <v>60</v>
      </c>
      <c r="F124" s="494" t="s">
        <v>60</v>
      </c>
      <c r="G124" s="497" t="s">
        <v>60</v>
      </c>
      <c r="H124" s="496" t="s">
        <v>60</v>
      </c>
      <c r="I124" s="495" t="s">
        <v>60</v>
      </c>
      <c r="J124" s="494" t="s">
        <v>60</v>
      </c>
      <c r="K124" s="493" t="s">
        <v>60</v>
      </c>
      <c r="L124" s="492" t="s">
        <v>37</v>
      </c>
    </row>
    <row r="125" spans="1:12" ht="21.75" customHeight="1" x14ac:dyDescent="0.25">
      <c r="A125" s="342" t="s">
        <v>440</v>
      </c>
      <c r="B125" s="182" t="s">
        <v>0</v>
      </c>
      <c r="C125" s="504">
        <v>765</v>
      </c>
      <c r="D125" s="505">
        <v>766</v>
      </c>
      <c r="E125" s="503">
        <v>745</v>
      </c>
      <c r="F125" s="504">
        <v>743</v>
      </c>
      <c r="G125" s="503">
        <v>745</v>
      </c>
      <c r="H125" s="504">
        <v>740</v>
      </c>
      <c r="I125" s="503">
        <v>742</v>
      </c>
      <c r="J125" s="504">
        <v>740</v>
      </c>
      <c r="K125" s="503">
        <v>742</v>
      </c>
      <c r="L125" s="502"/>
    </row>
    <row r="126" spans="1:12" s="106" customFormat="1" ht="33.75" customHeight="1" x14ac:dyDescent="0.15">
      <c r="A126" s="501" t="s">
        <v>437</v>
      </c>
      <c r="B126" s="500" t="s">
        <v>0</v>
      </c>
      <c r="C126" s="499">
        <v>755</v>
      </c>
      <c r="D126" s="498">
        <v>757</v>
      </c>
      <c r="E126" s="495" t="s">
        <v>60</v>
      </c>
      <c r="F126" s="494" t="s">
        <v>60</v>
      </c>
      <c r="G126" s="497" t="s">
        <v>60</v>
      </c>
      <c r="H126" s="496" t="s">
        <v>60</v>
      </c>
      <c r="I126" s="495" t="s">
        <v>60</v>
      </c>
      <c r="J126" s="494" t="s">
        <v>60</v>
      </c>
      <c r="K126" s="493" t="s">
        <v>60</v>
      </c>
      <c r="L126" s="492" t="s">
        <v>37</v>
      </c>
    </row>
    <row r="127" spans="1:12" ht="21.75" customHeight="1" x14ac:dyDescent="0.25">
      <c r="A127" s="342" t="s">
        <v>439</v>
      </c>
      <c r="B127" s="182" t="s">
        <v>0</v>
      </c>
      <c r="C127" s="504">
        <v>82</v>
      </c>
      <c r="D127" s="505">
        <v>82</v>
      </c>
      <c r="E127" s="503">
        <v>82</v>
      </c>
      <c r="F127" s="504">
        <v>81</v>
      </c>
      <c r="G127" s="503">
        <v>82</v>
      </c>
      <c r="H127" s="504">
        <v>80</v>
      </c>
      <c r="I127" s="503">
        <v>81</v>
      </c>
      <c r="J127" s="504">
        <v>80</v>
      </c>
      <c r="K127" s="503">
        <v>81</v>
      </c>
      <c r="L127" s="502"/>
    </row>
    <row r="128" spans="1:12" s="106" customFormat="1" ht="33.75" customHeight="1" x14ac:dyDescent="0.15">
      <c r="A128" s="501" t="s">
        <v>437</v>
      </c>
      <c r="B128" s="500" t="s">
        <v>0</v>
      </c>
      <c r="C128" s="499">
        <v>82</v>
      </c>
      <c r="D128" s="498">
        <v>82</v>
      </c>
      <c r="E128" s="495" t="s">
        <v>60</v>
      </c>
      <c r="F128" s="494" t="s">
        <v>60</v>
      </c>
      <c r="G128" s="497" t="s">
        <v>60</v>
      </c>
      <c r="H128" s="496" t="s">
        <v>60</v>
      </c>
      <c r="I128" s="495" t="s">
        <v>60</v>
      </c>
      <c r="J128" s="494" t="s">
        <v>60</v>
      </c>
      <c r="K128" s="493" t="s">
        <v>60</v>
      </c>
      <c r="L128" s="492" t="s">
        <v>37</v>
      </c>
    </row>
    <row r="129" spans="1:12" ht="21" customHeight="1" x14ac:dyDescent="0.25">
      <c r="A129" s="342" t="s">
        <v>438</v>
      </c>
      <c r="B129" s="182" t="s">
        <v>0</v>
      </c>
      <c r="C129" s="504">
        <v>472</v>
      </c>
      <c r="D129" s="505">
        <v>427</v>
      </c>
      <c r="E129" s="503">
        <v>375</v>
      </c>
      <c r="F129" s="504">
        <v>354</v>
      </c>
      <c r="G129" s="503">
        <v>358</v>
      </c>
      <c r="H129" s="504">
        <v>350</v>
      </c>
      <c r="I129" s="503">
        <v>353</v>
      </c>
      <c r="J129" s="504">
        <v>345</v>
      </c>
      <c r="K129" s="503">
        <v>348</v>
      </c>
      <c r="L129" s="502"/>
    </row>
    <row r="130" spans="1:12" s="106" customFormat="1" ht="33.75" customHeight="1" x14ac:dyDescent="0.15">
      <c r="A130" s="501" t="s">
        <v>437</v>
      </c>
      <c r="B130" s="500" t="s">
        <v>0</v>
      </c>
      <c r="C130" s="499">
        <v>2</v>
      </c>
      <c r="D130" s="498">
        <v>1</v>
      </c>
      <c r="E130" s="495" t="s">
        <v>60</v>
      </c>
      <c r="F130" s="494" t="s">
        <v>60</v>
      </c>
      <c r="G130" s="497" t="s">
        <v>60</v>
      </c>
      <c r="H130" s="496" t="s">
        <v>60</v>
      </c>
      <c r="I130" s="495" t="s">
        <v>60</v>
      </c>
      <c r="J130" s="494" t="s">
        <v>60</v>
      </c>
      <c r="K130" s="493" t="s">
        <v>60</v>
      </c>
      <c r="L130" s="492" t="s">
        <v>37</v>
      </c>
    </row>
  </sheetData>
  <sheetProtection sheet="1" objects="1"/>
  <mergeCells count="10">
    <mergeCell ref="L1:L3"/>
    <mergeCell ref="A1:A3"/>
    <mergeCell ref="F1:K1"/>
    <mergeCell ref="F2:G2"/>
    <mergeCell ref="H2:I2"/>
    <mergeCell ref="J2:K2"/>
    <mergeCell ref="B1:B3"/>
    <mergeCell ref="E2:E3"/>
    <mergeCell ref="C2:C3"/>
    <mergeCell ref="D2:D3"/>
  </mergeCells>
  <conditionalFormatting sqref="G5">
    <cfRule type="cellIs" dxfId="1160" priority="1" stopIfTrue="1" operator="lessThan">
      <formula>$F$5</formula>
    </cfRule>
  </conditionalFormatting>
  <conditionalFormatting sqref="I5">
    <cfRule type="cellIs" dxfId="1159" priority="2" stopIfTrue="1" operator="lessThan">
      <formula>$H$5</formula>
    </cfRule>
  </conditionalFormatting>
  <conditionalFormatting sqref="K5">
    <cfRule type="cellIs" dxfId="1158" priority="3" stopIfTrue="1" operator="lessThan">
      <formula>$J$5</formula>
    </cfRule>
  </conditionalFormatting>
  <conditionalFormatting sqref="G7">
    <cfRule type="cellIs" dxfId="1157" priority="4" stopIfTrue="1" operator="lessThan">
      <formula>$F$7</formula>
    </cfRule>
  </conditionalFormatting>
  <conditionalFormatting sqref="I7">
    <cfRule type="cellIs" dxfId="1156" priority="5" stopIfTrue="1" operator="lessThan">
      <formula>$H$7</formula>
    </cfRule>
  </conditionalFormatting>
  <conditionalFormatting sqref="K7">
    <cfRule type="cellIs" dxfId="1155" priority="6" stopIfTrue="1" operator="lessThan">
      <formula>$J$7</formula>
    </cfRule>
  </conditionalFormatting>
  <conditionalFormatting sqref="G8">
    <cfRule type="cellIs" dxfId="1154" priority="7" stopIfTrue="1" operator="lessThan">
      <formula>$F$8</formula>
    </cfRule>
  </conditionalFormatting>
  <conditionalFormatting sqref="I8">
    <cfRule type="cellIs" dxfId="1153" priority="8" stopIfTrue="1" operator="lessThan">
      <formula>$F$8</formula>
    </cfRule>
    <cfRule type="cellIs" dxfId="1152" priority="9" stopIfTrue="1" operator="lessThan">
      <formula>$H$8</formula>
    </cfRule>
  </conditionalFormatting>
  <conditionalFormatting sqref="K8">
    <cfRule type="cellIs" dxfId="1151" priority="10" stopIfTrue="1" operator="lessThan">
      <formula>$F$8</formula>
    </cfRule>
    <cfRule type="cellIs" dxfId="1150" priority="11" stopIfTrue="1" operator="lessThan">
      <formula>$J$8</formula>
    </cfRule>
  </conditionalFormatting>
  <conditionalFormatting sqref="G9">
    <cfRule type="cellIs" dxfId="1149" priority="12" stopIfTrue="1" operator="lessThan">
      <formula>$F$9</formula>
    </cfRule>
  </conditionalFormatting>
  <conditionalFormatting sqref="I9">
    <cfRule type="cellIs" dxfId="1148" priority="13" stopIfTrue="1" operator="lessThan">
      <formula>$H$9</formula>
    </cfRule>
  </conditionalFormatting>
  <conditionalFormatting sqref="K9">
    <cfRule type="cellIs" dxfId="1147" priority="14" stopIfTrue="1" operator="lessThan">
      <formula>$J$9</formula>
    </cfRule>
  </conditionalFormatting>
  <conditionalFormatting sqref="G11">
    <cfRule type="cellIs" dxfId="1146" priority="15" stopIfTrue="1" operator="greaterThan">
      <formula>$F$11</formula>
    </cfRule>
  </conditionalFormatting>
  <conditionalFormatting sqref="I11">
    <cfRule type="cellIs" dxfId="1145" priority="16" stopIfTrue="1" operator="greaterThan">
      <formula>$H$11</formula>
    </cfRule>
  </conditionalFormatting>
  <conditionalFormatting sqref="K11">
    <cfRule type="cellIs" dxfId="1144" priority="17" stopIfTrue="1" operator="greaterThan">
      <formula>$J$11</formula>
    </cfRule>
  </conditionalFormatting>
  <conditionalFormatting sqref="G12">
    <cfRule type="cellIs" dxfId="1143" priority="18" stopIfTrue="1" operator="lessThan">
      <formula>$F$12</formula>
    </cfRule>
  </conditionalFormatting>
  <conditionalFormatting sqref="I12">
    <cfRule type="cellIs" dxfId="1142" priority="19" stopIfTrue="1" operator="lessThan">
      <formula>$H$12</formula>
    </cfRule>
  </conditionalFormatting>
  <conditionalFormatting sqref="K12">
    <cfRule type="cellIs" dxfId="1141" priority="20" stopIfTrue="1" operator="lessThan">
      <formula>$J$12</formula>
    </cfRule>
  </conditionalFormatting>
  <conditionalFormatting sqref="G14">
    <cfRule type="cellIs" dxfId="1140" priority="21" stopIfTrue="1" operator="lessThan">
      <formula>$F$14</formula>
    </cfRule>
  </conditionalFormatting>
  <conditionalFormatting sqref="I14">
    <cfRule type="cellIs" dxfId="1139" priority="22" stopIfTrue="1" operator="lessThan">
      <formula>$H$14</formula>
    </cfRule>
  </conditionalFormatting>
  <conditionalFormatting sqref="K14">
    <cfRule type="cellIs" dxfId="1138" priority="23" stopIfTrue="1" operator="lessThan">
      <formula>$J$14</formula>
    </cfRule>
  </conditionalFormatting>
  <conditionalFormatting sqref="G15">
    <cfRule type="cellIs" dxfId="1137" priority="24" stopIfTrue="1" operator="lessThan">
      <formula>$F$15</formula>
    </cfRule>
  </conditionalFormatting>
  <conditionalFormatting sqref="I15">
    <cfRule type="cellIs" dxfId="1136" priority="25" stopIfTrue="1" operator="lessThan">
      <formula>$H$15</formula>
    </cfRule>
  </conditionalFormatting>
  <conditionalFormatting sqref="K15">
    <cfRule type="cellIs" dxfId="1135" priority="26" stopIfTrue="1" operator="lessThan">
      <formula>$J$15</formula>
    </cfRule>
  </conditionalFormatting>
  <conditionalFormatting sqref="G16">
    <cfRule type="cellIs" dxfId="1134" priority="27" stopIfTrue="1" operator="lessThan">
      <formula>$F$16</formula>
    </cfRule>
  </conditionalFormatting>
  <conditionalFormatting sqref="I16">
    <cfRule type="cellIs" dxfId="1133" priority="28" stopIfTrue="1" operator="lessThan">
      <formula>$H$16</formula>
    </cfRule>
  </conditionalFormatting>
  <conditionalFormatting sqref="K16">
    <cfRule type="cellIs" dxfId="1132" priority="29" stopIfTrue="1" operator="lessThan">
      <formula>$J$16</formula>
    </cfRule>
  </conditionalFormatting>
  <conditionalFormatting sqref="G17">
    <cfRule type="cellIs" dxfId="1131" priority="30" stopIfTrue="1" operator="lessThan">
      <formula>$F$17</formula>
    </cfRule>
  </conditionalFormatting>
  <conditionalFormatting sqref="I17">
    <cfRule type="cellIs" dxfId="1130" priority="31" stopIfTrue="1" operator="lessThan">
      <formula>$H$17</formula>
    </cfRule>
  </conditionalFormatting>
  <conditionalFormatting sqref="K17">
    <cfRule type="cellIs" dxfId="1129" priority="32" stopIfTrue="1" operator="lessThan">
      <formula>$J$17</formula>
    </cfRule>
  </conditionalFormatting>
  <conditionalFormatting sqref="G18">
    <cfRule type="cellIs" dxfId="1128" priority="33" stopIfTrue="1" operator="lessThan">
      <formula>$F$18</formula>
    </cfRule>
  </conditionalFormatting>
  <conditionalFormatting sqref="I18">
    <cfRule type="cellIs" dxfId="1127" priority="34" stopIfTrue="1" operator="lessThan">
      <formula>$H$18</formula>
    </cfRule>
  </conditionalFormatting>
  <conditionalFormatting sqref="K18">
    <cfRule type="cellIs" dxfId="1126" priority="35" stopIfTrue="1" operator="lessThan">
      <formula>$J$18</formula>
    </cfRule>
  </conditionalFormatting>
  <conditionalFormatting sqref="G19">
    <cfRule type="cellIs" dxfId="1125" priority="36" stopIfTrue="1" operator="lessThan">
      <formula>$F$19</formula>
    </cfRule>
  </conditionalFormatting>
  <conditionalFormatting sqref="I19">
    <cfRule type="cellIs" dxfId="1124" priority="37" stopIfTrue="1" operator="lessThan">
      <formula>$H$19</formula>
    </cfRule>
  </conditionalFormatting>
  <conditionalFormatting sqref="K19">
    <cfRule type="cellIs" dxfId="1123" priority="38" stopIfTrue="1" operator="lessThan">
      <formula>$J$19</formula>
    </cfRule>
  </conditionalFormatting>
  <conditionalFormatting sqref="G20">
    <cfRule type="cellIs" dxfId="1122" priority="39" stopIfTrue="1" operator="lessThan">
      <formula>$F$20</formula>
    </cfRule>
  </conditionalFormatting>
  <conditionalFormatting sqref="I20">
    <cfRule type="cellIs" dxfId="1121" priority="40" stopIfTrue="1" operator="lessThan">
      <formula>$H$20</formula>
    </cfRule>
  </conditionalFormatting>
  <conditionalFormatting sqref="K20">
    <cfRule type="cellIs" dxfId="1120" priority="41" stopIfTrue="1" operator="lessThan">
      <formula>$J$20</formula>
    </cfRule>
  </conditionalFormatting>
  <conditionalFormatting sqref="G22">
    <cfRule type="cellIs" dxfId="1119" priority="42" stopIfTrue="1" operator="lessThan">
      <formula>$F$22</formula>
    </cfRule>
  </conditionalFormatting>
  <conditionalFormatting sqref="I22">
    <cfRule type="cellIs" dxfId="1118" priority="43" stopIfTrue="1" operator="lessThan">
      <formula>$H$22</formula>
    </cfRule>
  </conditionalFormatting>
  <conditionalFormatting sqref="K22">
    <cfRule type="cellIs" dxfId="1117" priority="44" stopIfTrue="1" operator="lessThan">
      <formula>$J$22</formula>
    </cfRule>
  </conditionalFormatting>
  <conditionalFormatting sqref="G23">
    <cfRule type="cellIs" dxfId="1116" priority="45" stopIfTrue="1" operator="lessThan">
      <formula>$F$23</formula>
    </cfRule>
  </conditionalFormatting>
  <conditionalFormatting sqref="I23">
    <cfRule type="cellIs" dxfId="1115" priority="46" stopIfTrue="1" operator="lessThan">
      <formula>$H$23</formula>
    </cfRule>
  </conditionalFormatting>
  <conditionalFormatting sqref="K23">
    <cfRule type="cellIs" dxfId="1114" priority="47" stopIfTrue="1" operator="lessThan">
      <formula>$J$23</formula>
    </cfRule>
  </conditionalFormatting>
  <conditionalFormatting sqref="G24">
    <cfRule type="cellIs" dxfId="1113" priority="48" stopIfTrue="1" operator="lessThan">
      <formula>$F$24</formula>
    </cfRule>
  </conditionalFormatting>
  <conditionalFormatting sqref="I24">
    <cfRule type="cellIs" dxfId="1112" priority="49" stopIfTrue="1" operator="lessThan">
      <formula>$H$24</formula>
    </cfRule>
  </conditionalFormatting>
  <conditionalFormatting sqref="K24">
    <cfRule type="cellIs" dxfId="1111" priority="50" stopIfTrue="1" operator="lessThan">
      <formula>$J$24</formula>
    </cfRule>
  </conditionalFormatting>
  <conditionalFormatting sqref="G25">
    <cfRule type="cellIs" dxfId="1110" priority="51" stopIfTrue="1" operator="lessThan">
      <formula>$F$25</formula>
    </cfRule>
  </conditionalFormatting>
  <conditionalFormatting sqref="I25">
    <cfRule type="cellIs" dxfId="1109" priority="52" stopIfTrue="1" operator="lessThan">
      <formula>$H$25</formula>
    </cfRule>
  </conditionalFormatting>
  <conditionalFormatting sqref="K25">
    <cfRule type="cellIs" dxfId="1108" priority="53" stopIfTrue="1" operator="lessThan">
      <formula>$J$25</formula>
    </cfRule>
  </conditionalFormatting>
  <conditionalFormatting sqref="G26">
    <cfRule type="cellIs" dxfId="1107" priority="54" stopIfTrue="1" operator="lessThan">
      <formula>$F$26</formula>
    </cfRule>
  </conditionalFormatting>
  <conditionalFormatting sqref="I26">
    <cfRule type="cellIs" dxfId="1106" priority="55" stopIfTrue="1" operator="lessThan">
      <formula>$H$26</formula>
    </cfRule>
  </conditionalFormatting>
  <conditionalFormatting sqref="K26">
    <cfRule type="cellIs" dxfId="1105" priority="56" stopIfTrue="1" operator="lessThan">
      <formula>$J$26</formula>
    </cfRule>
  </conditionalFormatting>
  <conditionalFormatting sqref="G27">
    <cfRule type="cellIs" dxfId="1104" priority="57" stopIfTrue="1" operator="lessThan">
      <formula>$F$27</formula>
    </cfRule>
  </conditionalFormatting>
  <conditionalFormatting sqref="I27">
    <cfRule type="cellIs" dxfId="1103" priority="58" stopIfTrue="1" operator="lessThan">
      <formula>$H$27</formula>
    </cfRule>
  </conditionalFormatting>
  <conditionalFormatting sqref="K27">
    <cfRule type="cellIs" dxfId="1102" priority="59" stopIfTrue="1" operator="lessThan">
      <formula>$J$27</formula>
    </cfRule>
  </conditionalFormatting>
  <conditionalFormatting sqref="G29">
    <cfRule type="cellIs" dxfId="1101" priority="60" stopIfTrue="1" operator="lessThan">
      <formula>$F$29</formula>
    </cfRule>
  </conditionalFormatting>
  <conditionalFormatting sqref="I29">
    <cfRule type="cellIs" dxfId="1100" priority="61" stopIfTrue="1" operator="lessThan">
      <formula>$H$29</formula>
    </cfRule>
  </conditionalFormatting>
  <conditionalFormatting sqref="K29">
    <cfRule type="cellIs" dxfId="1099" priority="62" stopIfTrue="1" operator="lessThan">
      <formula>$J$29</formula>
    </cfRule>
  </conditionalFormatting>
  <conditionalFormatting sqref="G30">
    <cfRule type="cellIs" dxfId="1098" priority="63" stopIfTrue="1" operator="lessThan">
      <formula>$F$30</formula>
    </cfRule>
  </conditionalFormatting>
  <conditionalFormatting sqref="I30">
    <cfRule type="cellIs" dxfId="1097" priority="64" stopIfTrue="1" operator="lessThan">
      <formula>$H$30</formula>
    </cfRule>
  </conditionalFormatting>
  <conditionalFormatting sqref="K30">
    <cfRule type="cellIs" dxfId="1096" priority="65" stopIfTrue="1" operator="lessThan">
      <formula>$J$30</formula>
    </cfRule>
  </conditionalFormatting>
  <conditionalFormatting sqref="G31">
    <cfRule type="cellIs" dxfId="1095" priority="66" stopIfTrue="1" operator="lessThan">
      <formula>$F$31</formula>
    </cfRule>
  </conditionalFormatting>
  <conditionalFormatting sqref="I31">
    <cfRule type="cellIs" dxfId="1094" priority="67" stopIfTrue="1" operator="lessThan">
      <formula>$H$31</formula>
    </cfRule>
  </conditionalFormatting>
  <conditionalFormatting sqref="K31">
    <cfRule type="cellIs" dxfId="1093" priority="68" stopIfTrue="1" operator="lessThan">
      <formula>$J$31</formula>
    </cfRule>
  </conditionalFormatting>
  <conditionalFormatting sqref="G32">
    <cfRule type="cellIs" dxfId="1092" priority="69" stopIfTrue="1" operator="lessThan">
      <formula>$F$32</formula>
    </cfRule>
  </conditionalFormatting>
  <conditionalFormatting sqref="I32">
    <cfRule type="cellIs" dxfId="1091" priority="70" stopIfTrue="1" operator="lessThan">
      <formula>$H$32</formula>
    </cfRule>
  </conditionalFormatting>
  <conditionalFormatting sqref="K32">
    <cfRule type="cellIs" dxfId="1090" priority="71" stopIfTrue="1" operator="lessThan">
      <formula>$J$32</formula>
    </cfRule>
  </conditionalFormatting>
  <conditionalFormatting sqref="G33">
    <cfRule type="cellIs" dxfId="1089" priority="72" stopIfTrue="1" operator="lessThan">
      <formula>$F$33</formula>
    </cfRule>
  </conditionalFormatting>
  <conditionalFormatting sqref="I33">
    <cfRule type="cellIs" dxfId="1088" priority="73" stopIfTrue="1" operator="lessThan">
      <formula>$H$33</formula>
    </cfRule>
  </conditionalFormatting>
  <conditionalFormatting sqref="K33">
    <cfRule type="cellIs" dxfId="1087" priority="74" stopIfTrue="1" operator="lessThan">
      <formula>$J$33</formula>
    </cfRule>
  </conditionalFormatting>
  <conditionalFormatting sqref="G34">
    <cfRule type="cellIs" dxfId="1086" priority="75" stopIfTrue="1" operator="lessThan">
      <formula>$F$34</formula>
    </cfRule>
  </conditionalFormatting>
  <conditionalFormatting sqref="I34">
    <cfRule type="cellIs" dxfId="1085" priority="76" stopIfTrue="1" operator="lessThan">
      <formula>$H$34</formula>
    </cfRule>
  </conditionalFormatting>
  <conditionalFormatting sqref="K34">
    <cfRule type="cellIs" dxfId="1084" priority="77" stopIfTrue="1" operator="lessThan">
      <formula>$J$34</formula>
    </cfRule>
  </conditionalFormatting>
  <conditionalFormatting sqref="G35">
    <cfRule type="cellIs" dxfId="1083" priority="78" stopIfTrue="1" operator="lessThan">
      <formula>$F$35</formula>
    </cfRule>
  </conditionalFormatting>
  <conditionalFormatting sqref="I35">
    <cfRule type="cellIs" dxfId="1082" priority="79" stopIfTrue="1" operator="lessThan">
      <formula>$H$35</formula>
    </cfRule>
  </conditionalFormatting>
  <conditionalFormatting sqref="K35">
    <cfRule type="cellIs" dxfId="1081" priority="80" stopIfTrue="1" operator="lessThan">
      <formula>$J$35</formula>
    </cfRule>
  </conditionalFormatting>
  <conditionalFormatting sqref="G36">
    <cfRule type="cellIs" dxfId="1080" priority="81" stopIfTrue="1" operator="lessThan">
      <formula>$F$36</formula>
    </cfRule>
    <cfRule type="cellIs" dxfId="1079" priority="82" stopIfTrue="1" operator="lessThan">
      <formula>$F$36</formula>
    </cfRule>
  </conditionalFormatting>
  <conditionalFormatting sqref="I36">
    <cfRule type="cellIs" dxfId="1078" priority="83" stopIfTrue="1" operator="lessThan">
      <formula>$H$36</formula>
    </cfRule>
  </conditionalFormatting>
  <conditionalFormatting sqref="K36">
    <cfRule type="cellIs" dxfId="1077" priority="84" stopIfTrue="1" operator="lessThan">
      <formula>$J$36</formula>
    </cfRule>
  </conditionalFormatting>
  <conditionalFormatting sqref="G37">
    <cfRule type="cellIs" dxfId="1076" priority="85" stopIfTrue="1" operator="lessThan">
      <formula>$F$37</formula>
    </cfRule>
  </conditionalFormatting>
  <conditionalFormatting sqref="I37">
    <cfRule type="cellIs" dxfId="1075" priority="86" stopIfTrue="1" operator="lessThan">
      <formula>$H$37</formula>
    </cfRule>
  </conditionalFormatting>
  <conditionalFormatting sqref="K37">
    <cfRule type="cellIs" dxfId="1074" priority="87" stopIfTrue="1" operator="lessThan">
      <formula>$J$37</formula>
    </cfRule>
  </conditionalFormatting>
  <conditionalFormatting sqref="G38">
    <cfRule type="cellIs" dxfId="1073" priority="88" stopIfTrue="1" operator="lessThan">
      <formula>$F$38</formula>
    </cfRule>
  </conditionalFormatting>
  <conditionalFormatting sqref="I38">
    <cfRule type="cellIs" dxfId="1072" priority="89" stopIfTrue="1" operator="lessThan">
      <formula>$H$38</formula>
    </cfRule>
  </conditionalFormatting>
  <conditionalFormatting sqref="K38">
    <cfRule type="cellIs" dxfId="1071" priority="90" stopIfTrue="1" operator="lessThan">
      <formula>$J$38</formula>
    </cfRule>
  </conditionalFormatting>
  <conditionalFormatting sqref="G39">
    <cfRule type="cellIs" dxfId="1070" priority="91" stopIfTrue="1" operator="lessThan">
      <formula>$F$39</formula>
    </cfRule>
  </conditionalFormatting>
  <conditionalFormatting sqref="I39">
    <cfRule type="cellIs" dxfId="1069" priority="92" stopIfTrue="1" operator="lessThan">
      <formula>$H$39</formula>
    </cfRule>
  </conditionalFormatting>
  <conditionalFormatting sqref="K39">
    <cfRule type="cellIs" dxfId="1068" priority="93" stopIfTrue="1" operator="lessThan">
      <formula>$J$39</formula>
    </cfRule>
  </conditionalFormatting>
  <conditionalFormatting sqref="G41">
    <cfRule type="cellIs" dxfId="1067" priority="94" stopIfTrue="1" operator="lessThan">
      <formula>$F$41</formula>
    </cfRule>
  </conditionalFormatting>
  <conditionalFormatting sqref="I41">
    <cfRule type="cellIs" dxfId="1066" priority="95" stopIfTrue="1" operator="lessThan">
      <formula>$H$41</formula>
    </cfRule>
  </conditionalFormatting>
  <conditionalFormatting sqref="K41">
    <cfRule type="cellIs" dxfId="1065" priority="96" stopIfTrue="1" operator="lessThan">
      <formula>$J$41</formula>
    </cfRule>
  </conditionalFormatting>
  <conditionalFormatting sqref="G42">
    <cfRule type="cellIs" dxfId="1064" priority="97" stopIfTrue="1" operator="lessThan">
      <formula>$F$42</formula>
    </cfRule>
  </conditionalFormatting>
  <conditionalFormatting sqref="I42">
    <cfRule type="cellIs" dxfId="1063" priority="98" stopIfTrue="1" operator="lessThan">
      <formula>$H$42</formula>
    </cfRule>
  </conditionalFormatting>
  <conditionalFormatting sqref="K42">
    <cfRule type="cellIs" dxfId="1062" priority="99" stopIfTrue="1" operator="lessThan">
      <formula>$J$42</formula>
    </cfRule>
  </conditionalFormatting>
  <conditionalFormatting sqref="G43">
    <cfRule type="cellIs" dxfId="1061" priority="100" stopIfTrue="1" operator="lessThan">
      <formula>$F$43</formula>
    </cfRule>
  </conditionalFormatting>
  <conditionalFormatting sqref="I43">
    <cfRule type="cellIs" dxfId="1060" priority="101" stopIfTrue="1" operator="lessThan">
      <formula>$H$43</formula>
    </cfRule>
  </conditionalFormatting>
  <conditionalFormatting sqref="K43">
    <cfRule type="cellIs" dxfId="1059" priority="102" stopIfTrue="1" operator="lessThan">
      <formula>$J$43</formula>
    </cfRule>
  </conditionalFormatting>
  <conditionalFormatting sqref="G44">
    <cfRule type="cellIs" dxfId="1058" priority="103" stopIfTrue="1" operator="lessThan">
      <formula>$F$44</formula>
    </cfRule>
  </conditionalFormatting>
  <conditionalFormatting sqref="I44">
    <cfRule type="cellIs" dxfId="1057" priority="104" stopIfTrue="1" operator="lessThan">
      <formula>$H$44</formula>
    </cfRule>
  </conditionalFormatting>
  <conditionalFormatting sqref="K44">
    <cfRule type="cellIs" dxfId="1056" priority="105" stopIfTrue="1" operator="lessThan">
      <formula>$J$44</formula>
    </cfRule>
    <cfRule type="cellIs" dxfId="1055" priority="106" stopIfTrue="1" operator="lessThan">
      <formula>$J$44</formula>
    </cfRule>
  </conditionalFormatting>
  <conditionalFormatting sqref="G46">
    <cfRule type="cellIs" dxfId="1054" priority="107" stopIfTrue="1" operator="lessThan">
      <formula>$F$46</formula>
    </cfRule>
  </conditionalFormatting>
  <conditionalFormatting sqref="I46">
    <cfRule type="cellIs" dxfId="1053" priority="108" stopIfTrue="1" operator="lessThan">
      <formula>$H$46</formula>
    </cfRule>
  </conditionalFormatting>
  <conditionalFormatting sqref="K46">
    <cfRule type="cellIs" dxfId="1052" priority="109" stopIfTrue="1" operator="lessThan">
      <formula>$J$46</formula>
    </cfRule>
  </conditionalFormatting>
  <conditionalFormatting sqref="G47">
    <cfRule type="cellIs" dxfId="1051" priority="110" stopIfTrue="1" operator="lessThan">
      <formula>$F$47</formula>
    </cfRule>
  </conditionalFormatting>
  <conditionalFormatting sqref="I47">
    <cfRule type="cellIs" dxfId="1050" priority="111" stopIfTrue="1" operator="lessThan">
      <formula>$H$47</formula>
    </cfRule>
  </conditionalFormatting>
  <conditionalFormatting sqref="K47">
    <cfRule type="cellIs" dxfId="1049" priority="112" stopIfTrue="1" operator="lessThan">
      <formula>$J$47</formula>
    </cfRule>
  </conditionalFormatting>
  <conditionalFormatting sqref="G48">
    <cfRule type="cellIs" dxfId="1048" priority="113" stopIfTrue="1" operator="lessThan">
      <formula>$F$48</formula>
    </cfRule>
  </conditionalFormatting>
  <conditionalFormatting sqref="I48">
    <cfRule type="cellIs" dxfId="1047" priority="114" stopIfTrue="1" operator="lessThan">
      <formula>$H$48</formula>
    </cfRule>
  </conditionalFormatting>
  <conditionalFormatting sqref="K48">
    <cfRule type="cellIs" dxfId="1046" priority="115" stopIfTrue="1" operator="lessThan">
      <formula>$J$48</formula>
    </cfRule>
  </conditionalFormatting>
  <conditionalFormatting sqref="G50">
    <cfRule type="cellIs" dxfId="1045" priority="116" stopIfTrue="1" operator="lessThan">
      <formula>$F$50</formula>
    </cfRule>
  </conditionalFormatting>
  <conditionalFormatting sqref="I50">
    <cfRule type="cellIs" dxfId="1044" priority="117" stopIfTrue="1" operator="lessThan">
      <formula>$H$50</formula>
    </cfRule>
  </conditionalFormatting>
  <conditionalFormatting sqref="K50">
    <cfRule type="cellIs" dxfId="1043" priority="118" stopIfTrue="1" operator="lessThan">
      <formula>$J$50</formula>
    </cfRule>
  </conditionalFormatting>
  <conditionalFormatting sqref="G51">
    <cfRule type="cellIs" dxfId="1042" priority="119" stopIfTrue="1" operator="lessThan">
      <formula>$F$51</formula>
    </cfRule>
  </conditionalFormatting>
  <conditionalFormatting sqref="I51">
    <cfRule type="cellIs" dxfId="1041" priority="120" stopIfTrue="1" operator="lessThan">
      <formula>$H$51</formula>
    </cfRule>
  </conditionalFormatting>
  <conditionalFormatting sqref="K51">
    <cfRule type="cellIs" dxfId="1040" priority="121" stopIfTrue="1" operator="lessThan">
      <formula>$J$51</formula>
    </cfRule>
  </conditionalFormatting>
  <conditionalFormatting sqref="G52">
    <cfRule type="cellIs" dxfId="1039" priority="122" stopIfTrue="1" operator="lessThan">
      <formula>$F$52</formula>
    </cfRule>
  </conditionalFormatting>
  <conditionalFormatting sqref="I52">
    <cfRule type="cellIs" dxfId="1038" priority="123" stopIfTrue="1" operator="lessThan">
      <formula>$H$52</formula>
    </cfRule>
  </conditionalFormatting>
  <conditionalFormatting sqref="K52">
    <cfRule type="cellIs" dxfId="1037" priority="124" stopIfTrue="1" operator="lessThan">
      <formula>$J$52</formula>
    </cfRule>
  </conditionalFormatting>
  <conditionalFormatting sqref="G53">
    <cfRule type="cellIs" dxfId="1036" priority="125" stopIfTrue="1" operator="lessThan">
      <formula>$F$53</formula>
    </cfRule>
  </conditionalFormatting>
  <conditionalFormatting sqref="I53">
    <cfRule type="cellIs" dxfId="1035" priority="126" stopIfTrue="1" operator="lessThan">
      <formula>$H$53</formula>
    </cfRule>
  </conditionalFormatting>
  <conditionalFormatting sqref="K53">
    <cfRule type="cellIs" dxfId="1034" priority="127" stopIfTrue="1" operator="lessThan">
      <formula>$J$53</formula>
    </cfRule>
  </conditionalFormatting>
  <conditionalFormatting sqref="G54">
    <cfRule type="cellIs" dxfId="1033" priority="128" stopIfTrue="1" operator="lessThan">
      <formula>$F$54</formula>
    </cfRule>
  </conditionalFormatting>
  <conditionalFormatting sqref="I54">
    <cfRule type="cellIs" dxfId="1032" priority="129" stopIfTrue="1" operator="lessThan">
      <formula>$H$54</formula>
    </cfRule>
  </conditionalFormatting>
  <conditionalFormatting sqref="K54">
    <cfRule type="cellIs" dxfId="1031" priority="130" stopIfTrue="1" operator="lessThan">
      <formula>$J$54</formula>
    </cfRule>
  </conditionalFormatting>
  <conditionalFormatting sqref="G55">
    <cfRule type="cellIs" dxfId="1030" priority="131" stopIfTrue="1" operator="lessThan">
      <formula>$F$55</formula>
    </cfRule>
  </conditionalFormatting>
  <conditionalFormatting sqref="I55">
    <cfRule type="cellIs" dxfId="1029" priority="132" stopIfTrue="1" operator="lessThan">
      <formula>$H$55</formula>
    </cfRule>
  </conditionalFormatting>
  <conditionalFormatting sqref="K55">
    <cfRule type="cellIs" dxfId="1028" priority="133" stopIfTrue="1" operator="lessThan">
      <formula>$J$55</formula>
    </cfRule>
  </conditionalFormatting>
  <conditionalFormatting sqref="G56">
    <cfRule type="cellIs" dxfId="1027" priority="134" stopIfTrue="1" operator="lessThan">
      <formula>$F$56</formula>
    </cfRule>
  </conditionalFormatting>
  <conditionalFormatting sqref="I56">
    <cfRule type="cellIs" dxfId="1026" priority="135" stopIfTrue="1" operator="lessThan">
      <formula>$H$56</formula>
    </cfRule>
  </conditionalFormatting>
  <conditionalFormatting sqref="K56">
    <cfRule type="cellIs" dxfId="1025" priority="136" stopIfTrue="1" operator="lessThan">
      <formula>$J$56</formula>
    </cfRule>
  </conditionalFormatting>
  <conditionalFormatting sqref="G57">
    <cfRule type="cellIs" dxfId="1024" priority="137" stopIfTrue="1" operator="lessThan">
      <formula>$F$57</formula>
    </cfRule>
  </conditionalFormatting>
  <conditionalFormatting sqref="I57">
    <cfRule type="cellIs" dxfId="1023" priority="138" stopIfTrue="1" operator="lessThan">
      <formula>$H$57</formula>
    </cfRule>
  </conditionalFormatting>
  <conditionalFormatting sqref="K57">
    <cfRule type="cellIs" dxfId="1022" priority="139" stopIfTrue="1" operator="lessThan">
      <formula>$J$57</formula>
    </cfRule>
  </conditionalFormatting>
  <conditionalFormatting sqref="G58">
    <cfRule type="cellIs" dxfId="1021" priority="140" stopIfTrue="1" operator="lessThan">
      <formula>$F$58</formula>
    </cfRule>
  </conditionalFormatting>
  <conditionalFormatting sqref="I58">
    <cfRule type="cellIs" dxfId="1020" priority="141" stopIfTrue="1" operator="lessThan">
      <formula>$H$58</formula>
    </cfRule>
  </conditionalFormatting>
  <conditionalFormatting sqref="K58">
    <cfRule type="cellIs" dxfId="1019" priority="142" stopIfTrue="1" operator="lessThan">
      <formula>$J$58</formula>
    </cfRule>
  </conditionalFormatting>
  <conditionalFormatting sqref="G60">
    <cfRule type="cellIs" dxfId="1018" priority="143" stopIfTrue="1" operator="lessThan">
      <formula>$F$60</formula>
    </cfRule>
  </conditionalFormatting>
  <conditionalFormatting sqref="I60">
    <cfRule type="cellIs" dxfId="1017" priority="144" stopIfTrue="1" operator="lessThan">
      <formula>$H$60</formula>
    </cfRule>
  </conditionalFormatting>
  <conditionalFormatting sqref="K60">
    <cfRule type="cellIs" dxfId="1016" priority="145" stopIfTrue="1" operator="lessThan">
      <formula>$J$60</formula>
    </cfRule>
  </conditionalFormatting>
  <conditionalFormatting sqref="G61">
    <cfRule type="cellIs" dxfId="1015" priority="146" stopIfTrue="1" operator="lessThan">
      <formula>$F$61</formula>
    </cfRule>
  </conditionalFormatting>
  <conditionalFormatting sqref="I61">
    <cfRule type="cellIs" dxfId="1014" priority="147" stopIfTrue="1" operator="lessThan">
      <formula>$H$61</formula>
    </cfRule>
  </conditionalFormatting>
  <conditionalFormatting sqref="K61">
    <cfRule type="cellIs" dxfId="1013" priority="148" stopIfTrue="1" operator="lessThan">
      <formula>$J$61</formula>
    </cfRule>
  </conditionalFormatting>
  <conditionalFormatting sqref="G63">
    <cfRule type="cellIs" dxfId="1012" priority="149" stopIfTrue="1" operator="lessThan">
      <formula>$F$63</formula>
    </cfRule>
  </conditionalFormatting>
  <conditionalFormatting sqref="I63">
    <cfRule type="cellIs" dxfId="1011" priority="150" stopIfTrue="1" operator="lessThan">
      <formula>$H$63</formula>
    </cfRule>
  </conditionalFormatting>
  <conditionalFormatting sqref="K63">
    <cfRule type="cellIs" dxfId="1010" priority="151" stopIfTrue="1" operator="lessThan">
      <formula>$J$63</formula>
    </cfRule>
  </conditionalFormatting>
  <conditionalFormatting sqref="G64">
    <cfRule type="cellIs" dxfId="1009" priority="152" stopIfTrue="1" operator="lessThan">
      <formula>$F$64</formula>
    </cfRule>
  </conditionalFormatting>
  <conditionalFormatting sqref="I64">
    <cfRule type="cellIs" dxfId="1008" priority="153" stopIfTrue="1" operator="lessThan">
      <formula>$H$64</formula>
    </cfRule>
  </conditionalFormatting>
  <conditionalFormatting sqref="K64">
    <cfRule type="cellIs" dxfId="1007" priority="154" stopIfTrue="1" operator="lessThan">
      <formula>$J$64</formula>
    </cfRule>
  </conditionalFormatting>
  <conditionalFormatting sqref="G65">
    <cfRule type="cellIs" dxfId="1006" priority="155" stopIfTrue="1" operator="lessThan">
      <formula>$F$65</formula>
    </cfRule>
  </conditionalFormatting>
  <conditionalFormatting sqref="I65">
    <cfRule type="cellIs" dxfId="1005" priority="156" stopIfTrue="1" operator="lessThan">
      <formula>$H$65</formula>
    </cfRule>
  </conditionalFormatting>
  <conditionalFormatting sqref="K65">
    <cfRule type="cellIs" dxfId="1004" priority="157" stopIfTrue="1" operator="lessThan">
      <formula>$J$65</formula>
    </cfRule>
  </conditionalFormatting>
  <conditionalFormatting sqref="G66">
    <cfRule type="cellIs" dxfId="1003" priority="158" stopIfTrue="1" operator="lessThan">
      <formula>$F$66</formula>
    </cfRule>
  </conditionalFormatting>
  <conditionalFormatting sqref="I66">
    <cfRule type="cellIs" dxfId="1002" priority="159" stopIfTrue="1" operator="lessThan">
      <formula>$H$66</formula>
    </cfRule>
  </conditionalFormatting>
  <conditionalFormatting sqref="K66">
    <cfRule type="cellIs" dxfId="1001" priority="160" stopIfTrue="1" operator="lessThan">
      <formula>$J$66</formula>
    </cfRule>
  </conditionalFormatting>
  <conditionalFormatting sqref="G68">
    <cfRule type="cellIs" dxfId="1000" priority="161" stopIfTrue="1" operator="lessThan">
      <formula>$F$68</formula>
    </cfRule>
    <cfRule type="cellIs" dxfId="999" priority="162" stopIfTrue="1" operator="lessThan">
      <formula>$F$68</formula>
    </cfRule>
    <cfRule type="cellIs" dxfId="998" priority="163" stopIfTrue="1" operator="lessThan">
      <formula>$F$68</formula>
    </cfRule>
  </conditionalFormatting>
  <conditionalFormatting sqref="I68">
    <cfRule type="cellIs" dxfId="997" priority="164" stopIfTrue="1" operator="lessThan">
      <formula>$H$68</formula>
    </cfRule>
  </conditionalFormatting>
  <conditionalFormatting sqref="K68">
    <cfRule type="cellIs" dxfId="996" priority="165" stopIfTrue="1" operator="lessThan">
      <formula>$J$68</formula>
    </cfRule>
  </conditionalFormatting>
  <conditionalFormatting sqref="G69">
    <cfRule type="cellIs" dxfId="995" priority="166" stopIfTrue="1" operator="lessThan">
      <formula>$F$69</formula>
    </cfRule>
  </conditionalFormatting>
  <conditionalFormatting sqref="I69">
    <cfRule type="cellIs" dxfId="994" priority="167" stopIfTrue="1" operator="lessThan">
      <formula>$H$69</formula>
    </cfRule>
  </conditionalFormatting>
  <conditionalFormatting sqref="K69">
    <cfRule type="cellIs" dxfId="993" priority="168" stopIfTrue="1" operator="lessThan">
      <formula>$J$69</formula>
    </cfRule>
  </conditionalFormatting>
  <conditionalFormatting sqref="G70">
    <cfRule type="cellIs" dxfId="992" priority="169" stopIfTrue="1" operator="lessThan">
      <formula>$F$70</formula>
    </cfRule>
  </conditionalFormatting>
  <conditionalFormatting sqref="I70">
    <cfRule type="cellIs" dxfId="991" priority="170" stopIfTrue="1" operator="lessThan">
      <formula>$H$70</formula>
    </cfRule>
  </conditionalFormatting>
  <conditionalFormatting sqref="K70">
    <cfRule type="cellIs" dxfId="990" priority="171" stopIfTrue="1" operator="lessThan">
      <formula>$J$70</formula>
    </cfRule>
  </conditionalFormatting>
  <conditionalFormatting sqref="G71">
    <cfRule type="cellIs" dxfId="989" priority="172" stopIfTrue="1" operator="lessThan">
      <formula>$F$71</formula>
    </cfRule>
  </conditionalFormatting>
  <conditionalFormatting sqref="I71">
    <cfRule type="cellIs" dxfId="988" priority="173" stopIfTrue="1" operator="lessThan">
      <formula>$H$71</formula>
    </cfRule>
  </conditionalFormatting>
  <conditionalFormatting sqref="K71">
    <cfRule type="cellIs" dxfId="987" priority="174" stopIfTrue="1" operator="lessThan">
      <formula>$J$71</formula>
    </cfRule>
  </conditionalFormatting>
  <conditionalFormatting sqref="G74">
    <cfRule type="cellIs" dxfId="986" priority="175" stopIfTrue="1" operator="lessThan">
      <formula>$F$74</formula>
    </cfRule>
  </conditionalFormatting>
  <conditionalFormatting sqref="I74">
    <cfRule type="cellIs" dxfId="985" priority="176" stopIfTrue="1" operator="lessThan">
      <formula>$H$74</formula>
    </cfRule>
  </conditionalFormatting>
  <conditionalFormatting sqref="K74">
    <cfRule type="cellIs" dxfId="984" priority="177" stopIfTrue="1" operator="lessThan">
      <formula>$J$74</formula>
    </cfRule>
  </conditionalFormatting>
  <conditionalFormatting sqref="G75">
    <cfRule type="cellIs" dxfId="983" priority="178" stopIfTrue="1" operator="lessThan">
      <formula>$F$75</formula>
    </cfRule>
  </conditionalFormatting>
  <conditionalFormatting sqref="I75">
    <cfRule type="cellIs" dxfId="982" priority="179" stopIfTrue="1" operator="lessThan">
      <formula>$H$75</formula>
    </cfRule>
  </conditionalFormatting>
  <conditionalFormatting sqref="K75">
    <cfRule type="cellIs" dxfId="981" priority="180" stopIfTrue="1" operator="lessThan">
      <formula>$J$75</formula>
    </cfRule>
  </conditionalFormatting>
  <conditionalFormatting sqref="G76">
    <cfRule type="cellIs" dxfId="980" priority="181" stopIfTrue="1" operator="lessThan">
      <formula>$F$76</formula>
    </cfRule>
  </conditionalFormatting>
  <conditionalFormatting sqref="I76">
    <cfRule type="cellIs" dxfId="979" priority="182" stopIfTrue="1" operator="lessThan">
      <formula>$H$76</formula>
    </cfRule>
  </conditionalFormatting>
  <conditionalFormatting sqref="K76">
    <cfRule type="cellIs" dxfId="978" priority="183" stopIfTrue="1" operator="lessThan">
      <formula>$J$76</formula>
    </cfRule>
  </conditionalFormatting>
  <conditionalFormatting sqref="G77">
    <cfRule type="cellIs" dxfId="977" priority="184" stopIfTrue="1" operator="lessThan">
      <formula>$F$77</formula>
    </cfRule>
  </conditionalFormatting>
  <conditionalFormatting sqref="I77">
    <cfRule type="cellIs" dxfId="976" priority="185" stopIfTrue="1" operator="lessThan">
      <formula>$H$77</formula>
    </cfRule>
  </conditionalFormatting>
  <conditionalFormatting sqref="K77">
    <cfRule type="cellIs" dxfId="975" priority="186" stopIfTrue="1" operator="lessThan">
      <formula>$J$77</formula>
    </cfRule>
  </conditionalFormatting>
  <conditionalFormatting sqref="G78">
    <cfRule type="cellIs" dxfId="974" priority="187" stopIfTrue="1" operator="lessThan">
      <formula>$F$78</formula>
    </cfRule>
  </conditionalFormatting>
  <conditionalFormatting sqref="I78">
    <cfRule type="cellIs" dxfId="973" priority="188" stopIfTrue="1" operator="lessThan">
      <formula>$H$78</formula>
    </cfRule>
  </conditionalFormatting>
  <conditionalFormatting sqref="K78">
    <cfRule type="cellIs" dxfId="972" priority="189" stopIfTrue="1" operator="lessThan">
      <formula>$J$78</formula>
    </cfRule>
  </conditionalFormatting>
  <conditionalFormatting sqref="G79">
    <cfRule type="cellIs" dxfId="971" priority="190" stopIfTrue="1" operator="lessThan">
      <formula>$F$79</formula>
    </cfRule>
  </conditionalFormatting>
  <conditionalFormatting sqref="I79">
    <cfRule type="cellIs" dxfId="970" priority="191" stopIfTrue="1" operator="lessThan">
      <formula>$H$79</formula>
    </cfRule>
  </conditionalFormatting>
  <conditionalFormatting sqref="K79">
    <cfRule type="cellIs" dxfId="969" priority="192" stopIfTrue="1" operator="lessThan">
      <formula>$J$79</formula>
    </cfRule>
  </conditionalFormatting>
  <conditionalFormatting sqref="G80">
    <cfRule type="cellIs" dxfId="968" priority="193" stopIfTrue="1" operator="lessThan">
      <formula>$F$80</formula>
    </cfRule>
  </conditionalFormatting>
  <conditionalFormatting sqref="I80">
    <cfRule type="cellIs" dxfId="967" priority="194" stopIfTrue="1" operator="lessThan">
      <formula>$H$80</formula>
    </cfRule>
  </conditionalFormatting>
  <conditionalFormatting sqref="K80">
    <cfRule type="cellIs" dxfId="966" priority="195" stopIfTrue="1" operator="lessThan">
      <formula>$J$80</formula>
    </cfRule>
  </conditionalFormatting>
  <conditionalFormatting sqref="G81">
    <cfRule type="cellIs" dxfId="965" priority="196" stopIfTrue="1" operator="lessThan">
      <formula>$F$81</formula>
    </cfRule>
  </conditionalFormatting>
  <conditionalFormatting sqref="K81">
    <cfRule type="cellIs" dxfId="964" priority="197" stopIfTrue="1" operator="lessThan">
      <formula>$J$81</formula>
    </cfRule>
  </conditionalFormatting>
  <conditionalFormatting sqref="G82">
    <cfRule type="cellIs" dxfId="963" priority="198" stopIfTrue="1" operator="greaterThan">
      <formula>$F$82</formula>
    </cfRule>
  </conditionalFormatting>
  <conditionalFormatting sqref="I82">
    <cfRule type="cellIs" dxfId="962" priority="199" stopIfTrue="1" operator="greaterThan">
      <formula>$H$82</formula>
    </cfRule>
  </conditionalFormatting>
  <conditionalFormatting sqref="K82">
    <cfRule type="cellIs" dxfId="961" priority="200" stopIfTrue="1" operator="greaterThan">
      <formula>$J$82</formula>
    </cfRule>
  </conditionalFormatting>
  <conditionalFormatting sqref="G83">
    <cfRule type="cellIs" dxfId="960" priority="201" stopIfTrue="1" operator="greaterThan">
      <formula>$F$83</formula>
    </cfRule>
  </conditionalFormatting>
  <conditionalFormatting sqref="I83">
    <cfRule type="cellIs" dxfId="959" priority="202" stopIfTrue="1" operator="greaterThan">
      <formula>$H$83</formula>
    </cfRule>
  </conditionalFormatting>
  <conditionalFormatting sqref="K83">
    <cfRule type="cellIs" dxfId="958" priority="203" stopIfTrue="1" operator="greaterThan">
      <formula>$J$83</formula>
    </cfRule>
  </conditionalFormatting>
  <conditionalFormatting sqref="C85:K85">
    <cfRule type="cellIs" dxfId="957" priority="204" stopIfTrue="1" operator="greaterThan">
      <formula>$C$121+$C$123+$C$125+$C$127</formula>
    </cfRule>
  </conditionalFormatting>
  <conditionalFormatting sqref="C86">
    <cfRule type="cellIs" dxfId="956" priority="205" stopIfTrue="1" operator="lessThan">
      <formula>$C$87</formula>
    </cfRule>
    <cfRule type="cellIs" dxfId="955" priority="206" stopIfTrue="1" operator="lessThan">
      <formula>$C$87</formula>
    </cfRule>
  </conditionalFormatting>
  <conditionalFormatting sqref="D86">
    <cfRule type="cellIs" dxfId="954" priority="207" stopIfTrue="1" operator="lessThan">
      <formula>$D$87</formula>
    </cfRule>
    <cfRule type="cellIs" dxfId="953" priority="208" stopIfTrue="1" operator="lessThan">
      <formula>$C$87</formula>
    </cfRule>
    <cfRule type="cellIs" dxfId="952" priority="209" stopIfTrue="1" operator="lessThan">
      <formula>$D$87</formula>
    </cfRule>
  </conditionalFormatting>
  <conditionalFormatting sqref="E86">
    <cfRule type="cellIs" dxfId="951" priority="210" stopIfTrue="1" operator="lessThan">
      <formula>$C$87</formula>
    </cfRule>
  </conditionalFormatting>
  <conditionalFormatting sqref="F86">
    <cfRule type="cellIs" dxfId="950" priority="211" stopIfTrue="1" operator="lessThan">
      <formula>$C$87</formula>
    </cfRule>
  </conditionalFormatting>
  <conditionalFormatting sqref="G86">
    <cfRule type="cellIs" dxfId="949" priority="212" stopIfTrue="1" operator="lessThan">
      <formula>$C$87</formula>
    </cfRule>
  </conditionalFormatting>
  <conditionalFormatting sqref="H86">
    <cfRule type="cellIs" dxfId="948" priority="213" stopIfTrue="1" operator="lessThan">
      <formula>$C$87</formula>
    </cfRule>
  </conditionalFormatting>
  <conditionalFormatting sqref="I86">
    <cfRule type="cellIs" dxfId="947" priority="214" stopIfTrue="1" operator="lessThan">
      <formula>$H$86</formula>
    </cfRule>
    <cfRule type="cellIs" dxfId="946" priority="215" stopIfTrue="1" operator="lessThan">
      <formula>$H$86</formula>
    </cfRule>
    <cfRule type="cellIs" dxfId="945" priority="216" stopIfTrue="1" operator="lessThan">
      <formula>$C$87</formula>
    </cfRule>
  </conditionalFormatting>
  <conditionalFormatting sqref="J86">
    <cfRule type="cellIs" dxfId="944" priority="217" stopIfTrue="1" operator="lessThan">
      <formula>$C$87</formula>
    </cfRule>
  </conditionalFormatting>
  <conditionalFormatting sqref="K86">
    <cfRule type="cellIs" dxfId="943" priority="218" stopIfTrue="1" operator="lessThan">
      <formula>$J$86</formula>
    </cfRule>
    <cfRule type="cellIs" dxfId="942" priority="219" stopIfTrue="1" operator="lessThan">
      <formula>$J$86</formula>
    </cfRule>
    <cfRule type="cellIs" dxfId="941" priority="220" stopIfTrue="1" operator="lessThan">
      <formula>$C$87</formula>
    </cfRule>
  </conditionalFormatting>
  <conditionalFormatting sqref="G87">
    <cfRule type="cellIs" dxfId="940" priority="221" stopIfTrue="1" operator="lessThan">
      <formula>$F$5</formula>
    </cfRule>
    <cfRule type="cellIs" dxfId="939" priority="222" stopIfTrue="1" operator="lessThan">
      <formula>$F$28</formula>
    </cfRule>
    <cfRule type="cellIs" dxfId="938" priority="223" stopIfTrue="1" operator="lessThan">
      <formula>$F$89</formula>
    </cfRule>
  </conditionalFormatting>
  <conditionalFormatting sqref="I87">
    <cfRule type="cellIs" dxfId="937" priority="224" stopIfTrue="1" operator="lessThan">
      <formula>$H$5</formula>
    </cfRule>
    <cfRule type="cellIs" dxfId="936" priority="225" stopIfTrue="1" operator="lessThan">
      <formula>$H$28</formula>
    </cfRule>
    <cfRule type="cellIs" dxfId="935" priority="226" stopIfTrue="1" operator="lessThan">
      <formula>$H$86</formula>
    </cfRule>
  </conditionalFormatting>
  <conditionalFormatting sqref="K87">
    <cfRule type="cellIs" dxfId="934" priority="227" stopIfTrue="1" operator="lessThan">
      <formula>$J$5</formula>
    </cfRule>
    <cfRule type="cellIs" dxfId="933" priority="228" stopIfTrue="1" operator="lessThan">
      <formula>$J$28</formula>
    </cfRule>
    <cfRule type="cellIs" dxfId="932" priority="229" stopIfTrue="1" operator="lessThan">
      <formula>$J$86</formula>
    </cfRule>
  </conditionalFormatting>
  <conditionalFormatting sqref="C89">
    <cfRule type="cellIs" dxfId="931" priority="230" stopIfTrue="1" operator="lessThan">
      <formula>$C$90</formula>
    </cfRule>
  </conditionalFormatting>
  <conditionalFormatting sqref="D89">
    <cfRule type="cellIs" dxfId="930" priority="231" stopIfTrue="1" operator="lessThan">
      <formula>$D$90</formula>
    </cfRule>
  </conditionalFormatting>
  <conditionalFormatting sqref="G89">
    <cfRule type="cellIs" dxfId="929" priority="232" stopIfTrue="1" operator="lessThan">
      <formula>$F$89</formula>
    </cfRule>
  </conditionalFormatting>
  <conditionalFormatting sqref="I89">
    <cfRule type="cellIs" dxfId="928" priority="233" stopIfTrue="1" operator="lessThan">
      <formula>$H$89</formula>
    </cfRule>
  </conditionalFormatting>
  <conditionalFormatting sqref="K89">
    <cfRule type="cellIs" dxfId="927" priority="234" stopIfTrue="1" operator="lessThan">
      <formula>$J$89</formula>
    </cfRule>
  </conditionalFormatting>
  <conditionalFormatting sqref="G90">
    <cfRule type="cellIs" dxfId="926" priority="235" stopIfTrue="1" operator="lessThan">
      <formula>$F$5</formula>
    </cfRule>
    <cfRule type="cellIs" dxfId="925" priority="236" stopIfTrue="1" operator="lessThan">
      <formula>$F$28</formula>
    </cfRule>
    <cfRule type="cellIs" dxfId="924" priority="237" stopIfTrue="1" operator="lessThan">
      <formula>$F$89</formula>
    </cfRule>
  </conditionalFormatting>
  <conditionalFormatting sqref="I90">
    <cfRule type="cellIs" dxfId="923" priority="238" stopIfTrue="1" operator="lessThan">
      <formula>$H$5</formula>
    </cfRule>
    <cfRule type="cellIs" dxfId="922" priority="239" stopIfTrue="1" operator="lessThan">
      <formula>$H$28</formula>
    </cfRule>
    <cfRule type="cellIs" dxfId="921" priority="240" stopIfTrue="1" operator="lessThan">
      <formula>$H$86</formula>
    </cfRule>
  </conditionalFormatting>
  <conditionalFormatting sqref="K90">
    <cfRule type="cellIs" dxfId="920" priority="241" stopIfTrue="1" operator="lessThan">
      <formula>$J$5</formula>
    </cfRule>
    <cfRule type="cellIs" dxfId="919" priority="242" stopIfTrue="1" operator="lessThan">
      <formula>$J$28</formula>
    </cfRule>
    <cfRule type="cellIs" dxfId="918" priority="243" stopIfTrue="1" operator="lessThan">
      <formula>$J$86</formula>
    </cfRule>
  </conditionalFormatting>
  <conditionalFormatting sqref="G91">
    <cfRule type="cellIs" dxfId="917" priority="244" stopIfTrue="1" operator="lessThan">
      <formula>$F$91</formula>
    </cfRule>
  </conditionalFormatting>
  <conditionalFormatting sqref="I91">
    <cfRule type="cellIs" dxfId="916" priority="245" stopIfTrue="1" operator="lessThan">
      <formula>$H$91</formula>
    </cfRule>
  </conditionalFormatting>
  <conditionalFormatting sqref="K91">
    <cfRule type="cellIs" dxfId="915" priority="246" stopIfTrue="1" operator="lessThan">
      <formula>$J$91</formula>
    </cfRule>
  </conditionalFormatting>
  <conditionalFormatting sqref="C93">
    <cfRule type="cellIs" dxfId="914" priority="247" stopIfTrue="1" operator="lessThan">
      <formula>$C$94</formula>
    </cfRule>
    <cfRule type="cellIs" dxfId="913" priority="248" stopIfTrue="1" operator="lessThan">
      <formula>$C$94</formula>
    </cfRule>
  </conditionalFormatting>
  <conditionalFormatting sqref="D93">
    <cfRule type="cellIs" dxfId="912" priority="249" stopIfTrue="1" operator="lessThan">
      <formula>$D$94</formula>
    </cfRule>
    <cfRule type="cellIs" dxfId="911" priority="250" stopIfTrue="1" operator="lessThan">
      <formula>$C$94</formula>
    </cfRule>
    <cfRule type="cellIs" dxfId="910" priority="251" stopIfTrue="1" operator="lessThan">
      <formula>$D$94</formula>
    </cfRule>
  </conditionalFormatting>
  <conditionalFormatting sqref="E93">
    <cfRule type="cellIs" dxfId="909" priority="252" stopIfTrue="1" operator="lessThan">
      <formula>$C$94</formula>
    </cfRule>
  </conditionalFormatting>
  <conditionalFormatting sqref="F93">
    <cfRule type="cellIs" dxfId="908" priority="253" stopIfTrue="1" operator="lessThan">
      <formula>$C$94</formula>
    </cfRule>
  </conditionalFormatting>
  <conditionalFormatting sqref="G93">
    <cfRule type="cellIs" dxfId="907" priority="254" stopIfTrue="1" operator="lessThan">
      <formula>$F$93</formula>
    </cfRule>
    <cfRule type="cellIs" dxfId="906" priority="255" stopIfTrue="1" operator="lessThan">
      <formula>$F$93</formula>
    </cfRule>
    <cfRule type="cellIs" dxfId="905" priority="256" stopIfTrue="1" operator="lessThan">
      <formula>$C$94</formula>
    </cfRule>
  </conditionalFormatting>
  <conditionalFormatting sqref="H93">
    <cfRule type="cellIs" dxfId="904" priority="257" stopIfTrue="1" operator="lessThan">
      <formula>$C$94</formula>
    </cfRule>
  </conditionalFormatting>
  <conditionalFormatting sqref="I93">
    <cfRule type="cellIs" dxfId="903" priority="258" stopIfTrue="1" operator="lessThan">
      <formula>$H$93</formula>
    </cfRule>
    <cfRule type="cellIs" dxfId="902" priority="259" stopIfTrue="1" operator="lessThan">
      <formula>$H$93</formula>
    </cfRule>
    <cfRule type="cellIs" dxfId="901" priority="260" stopIfTrue="1" operator="lessThan">
      <formula>$C$94</formula>
    </cfRule>
  </conditionalFormatting>
  <conditionalFormatting sqref="J93">
    <cfRule type="cellIs" dxfId="900" priority="261" stopIfTrue="1" operator="lessThan">
      <formula>$C$94</formula>
    </cfRule>
  </conditionalFormatting>
  <conditionalFormatting sqref="K93">
    <cfRule type="cellIs" dxfId="899" priority="262" stopIfTrue="1" operator="lessThan">
      <formula>$J$93</formula>
    </cfRule>
    <cfRule type="cellIs" dxfId="898" priority="263" stopIfTrue="1" operator="lessThan">
      <formula>$J$93</formula>
    </cfRule>
    <cfRule type="cellIs" dxfId="897" priority="264" stopIfTrue="1" operator="lessThan">
      <formula>$C$94</formula>
    </cfRule>
  </conditionalFormatting>
  <conditionalFormatting sqref="G94">
    <cfRule type="cellIs" dxfId="896" priority="265" stopIfTrue="1" operator="lessThan">
      <formula>$F$5</formula>
    </cfRule>
    <cfRule type="cellIs" dxfId="895" priority="266" stopIfTrue="1" operator="lessThan">
      <formula>$F$28</formula>
    </cfRule>
    <cfRule type="cellIs" dxfId="894" priority="267" stopIfTrue="1" operator="lessThan">
      <formula>$F$89</formula>
    </cfRule>
  </conditionalFormatting>
  <conditionalFormatting sqref="I94">
    <cfRule type="cellIs" dxfId="893" priority="268" stopIfTrue="1" operator="lessThan">
      <formula>$H$5</formula>
    </cfRule>
    <cfRule type="cellIs" dxfId="892" priority="269" stopIfTrue="1" operator="lessThan">
      <formula>$H$28</formula>
    </cfRule>
    <cfRule type="cellIs" dxfId="891" priority="270" stopIfTrue="1" operator="lessThan">
      <formula>$H$86</formula>
    </cfRule>
  </conditionalFormatting>
  <conditionalFormatting sqref="K94">
    <cfRule type="cellIs" dxfId="890" priority="271" stopIfTrue="1" operator="lessThan">
      <formula>$J$5</formula>
    </cfRule>
    <cfRule type="cellIs" dxfId="889" priority="272" stopIfTrue="1" operator="lessThan">
      <formula>$J$28</formula>
    </cfRule>
    <cfRule type="cellIs" dxfId="888" priority="273" stopIfTrue="1" operator="lessThan">
      <formula>$J$86</formula>
    </cfRule>
  </conditionalFormatting>
  <conditionalFormatting sqref="C95">
    <cfRule type="cellIs" dxfId="887" priority="274" stopIfTrue="1" operator="lessThan">
      <formula>$C$96</formula>
    </cfRule>
  </conditionalFormatting>
  <conditionalFormatting sqref="D95">
    <cfRule type="cellIs" dxfId="886" priority="275" stopIfTrue="1" operator="lessThan">
      <formula>$D$96</formula>
    </cfRule>
  </conditionalFormatting>
  <conditionalFormatting sqref="G95">
    <cfRule type="cellIs" dxfId="885" priority="276" stopIfTrue="1" operator="lessThan">
      <formula>$F$95</formula>
    </cfRule>
  </conditionalFormatting>
  <conditionalFormatting sqref="I95">
    <cfRule type="cellIs" dxfId="884" priority="277" stopIfTrue="1" operator="lessThan">
      <formula>$H$95</formula>
    </cfRule>
  </conditionalFormatting>
  <conditionalFormatting sqref="K95">
    <cfRule type="cellIs" dxfId="883" priority="278" stopIfTrue="1" operator="lessThan">
      <formula>$J$95</formula>
    </cfRule>
  </conditionalFormatting>
  <conditionalFormatting sqref="G96">
    <cfRule type="cellIs" dxfId="882" priority="279" stopIfTrue="1" operator="lessThan">
      <formula>$F$5</formula>
    </cfRule>
    <cfRule type="cellIs" dxfId="881" priority="280" stopIfTrue="1" operator="lessThan">
      <formula>$F$28</formula>
    </cfRule>
    <cfRule type="cellIs" dxfId="880" priority="281" stopIfTrue="1" operator="lessThan">
      <formula>$F$89</formula>
    </cfRule>
  </conditionalFormatting>
  <conditionalFormatting sqref="I96">
    <cfRule type="cellIs" dxfId="879" priority="282" stopIfTrue="1" operator="lessThan">
      <formula>$H$5</formula>
    </cfRule>
    <cfRule type="cellIs" dxfId="878" priority="283" stopIfTrue="1" operator="lessThan">
      <formula>$H$28</formula>
    </cfRule>
    <cfRule type="cellIs" dxfId="877" priority="284" stopIfTrue="1" operator="lessThan">
      <formula>$H$86</formula>
    </cfRule>
  </conditionalFormatting>
  <conditionalFormatting sqref="K96">
    <cfRule type="cellIs" dxfId="876" priority="285" stopIfTrue="1" operator="lessThan">
      <formula>$J$5</formula>
    </cfRule>
    <cfRule type="cellIs" dxfId="875" priority="286" stopIfTrue="1" operator="lessThan">
      <formula>$J$28</formula>
    </cfRule>
    <cfRule type="cellIs" dxfId="874" priority="287" stopIfTrue="1" operator="lessThan">
      <formula>$J$86</formula>
    </cfRule>
  </conditionalFormatting>
  <conditionalFormatting sqref="C97">
    <cfRule type="cellIs" dxfId="873" priority="288" stopIfTrue="1" operator="lessThan">
      <formula>$C$98</formula>
    </cfRule>
  </conditionalFormatting>
  <conditionalFormatting sqref="D97">
    <cfRule type="cellIs" dxfId="872" priority="289" stopIfTrue="1" operator="lessThan">
      <formula>$D$98</formula>
    </cfRule>
  </conditionalFormatting>
  <conditionalFormatting sqref="G97">
    <cfRule type="cellIs" dxfId="871" priority="290" stopIfTrue="1" operator="lessThan">
      <formula>$F$97</formula>
    </cfRule>
  </conditionalFormatting>
  <conditionalFormatting sqref="I97">
    <cfRule type="cellIs" dxfId="870" priority="291" stopIfTrue="1" operator="lessThan">
      <formula>$H$97</formula>
    </cfRule>
  </conditionalFormatting>
  <conditionalFormatting sqref="K97">
    <cfRule type="cellIs" dxfId="869" priority="292" stopIfTrue="1" operator="lessThan">
      <formula>$J$97</formula>
    </cfRule>
  </conditionalFormatting>
  <conditionalFormatting sqref="G98">
    <cfRule type="cellIs" dxfId="868" priority="293" stopIfTrue="1" operator="lessThan">
      <formula>$F$5</formula>
    </cfRule>
    <cfRule type="cellIs" dxfId="867" priority="294" stopIfTrue="1" operator="lessThan">
      <formula>$F$28</formula>
    </cfRule>
    <cfRule type="cellIs" dxfId="866" priority="295" stopIfTrue="1" operator="lessThan">
      <formula>$F$89</formula>
    </cfRule>
  </conditionalFormatting>
  <conditionalFormatting sqref="I98">
    <cfRule type="cellIs" dxfId="865" priority="296" stopIfTrue="1" operator="lessThan">
      <formula>$H$5</formula>
    </cfRule>
    <cfRule type="cellIs" dxfId="864" priority="297" stopIfTrue="1" operator="lessThan">
      <formula>$H$28</formula>
    </cfRule>
    <cfRule type="cellIs" dxfId="863" priority="298" stopIfTrue="1" operator="lessThan">
      <formula>$H$86</formula>
    </cfRule>
  </conditionalFormatting>
  <conditionalFormatting sqref="K98">
    <cfRule type="cellIs" dxfId="862" priority="299" stopIfTrue="1" operator="lessThan">
      <formula>$J$5</formula>
    </cfRule>
    <cfRule type="cellIs" dxfId="861" priority="300" stopIfTrue="1" operator="lessThan">
      <formula>$J$28</formula>
    </cfRule>
    <cfRule type="cellIs" dxfId="860" priority="301" stopIfTrue="1" operator="lessThan">
      <formula>$J$86</formula>
    </cfRule>
  </conditionalFormatting>
  <conditionalFormatting sqref="C99">
    <cfRule type="cellIs" dxfId="859" priority="302" stopIfTrue="1" operator="lessThan">
      <formula>$C$100</formula>
    </cfRule>
  </conditionalFormatting>
  <conditionalFormatting sqref="D99">
    <cfRule type="cellIs" dxfId="858" priority="303" stopIfTrue="1" operator="lessThan">
      <formula>$D$100</formula>
    </cfRule>
  </conditionalFormatting>
  <conditionalFormatting sqref="G99">
    <cfRule type="cellIs" dxfId="857" priority="304" stopIfTrue="1" operator="lessThan">
      <formula>$F$99</formula>
    </cfRule>
  </conditionalFormatting>
  <conditionalFormatting sqref="I99">
    <cfRule type="cellIs" dxfId="856" priority="305" stopIfTrue="1" operator="lessThan">
      <formula>$H$99</formula>
    </cfRule>
  </conditionalFormatting>
  <conditionalFormatting sqref="K99">
    <cfRule type="cellIs" dxfId="855" priority="306" stopIfTrue="1" operator="lessThan">
      <formula>$J$99</formula>
    </cfRule>
  </conditionalFormatting>
  <conditionalFormatting sqref="G100">
    <cfRule type="cellIs" dxfId="854" priority="307" stopIfTrue="1" operator="lessThan">
      <formula>$F$5</formula>
    </cfRule>
    <cfRule type="cellIs" dxfId="853" priority="308" stopIfTrue="1" operator="lessThan">
      <formula>$F$28</formula>
    </cfRule>
    <cfRule type="cellIs" dxfId="852" priority="309" stopIfTrue="1" operator="lessThan">
      <formula>$F$89</formula>
    </cfRule>
  </conditionalFormatting>
  <conditionalFormatting sqref="I100">
    <cfRule type="cellIs" dxfId="851" priority="310" stopIfTrue="1" operator="lessThan">
      <formula>$H$5</formula>
    </cfRule>
    <cfRule type="cellIs" dxfId="850" priority="311" stopIfTrue="1" operator="lessThan">
      <formula>$H$28</formula>
    </cfRule>
    <cfRule type="cellIs" dxfId="849" priority="312" stopIfTrue="1" operator="lessThan">
      <formula>$H$86</formula>
    </cfRule>
  </conditionalFormatting>
  <conditionalFormatting sqref="K100">
    <cfRule type="cellIs" dxfId="848" priority="313" stopIfTrue="1" operator="lessThan">
      <formula>$J$5</formula>
    </cfRule>
    <cfRule type="cellIs" dxfId="847" priority="314" stopIfTrue="1" operator="lessThan">
      <formula>$J$28</formula>
    </cfRule>
    <cfRule type="cellIs" dxfId="846" priority="315" stopIfTrue="1" operator="lessThan">
      <formula>$J$86</formula>
    </cfRule>
  </conditionalFormatting>
  <conditionalFormatting sqref="C101">
    <cfRule type="cellIs" dxfId="845" priority="316" stopIfTrue="1" operator="lessThan">
      <formula>$C$102</formula>
    </cfRule>
  </conditionalFormatting>
  <conditionalFormatting sqref="D101">
    <cfRule type="cellIs" dxfId="844" priority="317" stopIfTrue="1" operator="lessThan">
      <formula>$D$102</formula>
    </cfRule>
  </conditionalFormatting>
  <conditionalFormatting sqref="G101">
    <cfRule type="cellIs" dxfId="843" priority="318" stopIfTrue="1" operator="lessThan">
      <formula>$F$101</formula>
    </cfRule>
  </conditionalFormatting>
  <conditionalFormatting sqref="I101">
    <cfRule type="cellIs" dxfId="842" priority="319" stopIfTrue="1" operator="lessThan">
      <formula>$H$101</formula>
    </cfRule>
  </conditionalFormatting>
  <conditionalFormatting sqref="K101">
    <cfRule type="cellIs" dxfId="841" priority="320" stopIfTrue="1" operator="lessThan">
      <formula>$J$101</formula>
    </cfRule>
  </conditionalFormatting>
  <conditionalFormatting sqref="G102">
    <cfRule type="cellIs" dxfId="840" priority="321" stopIfTrue="1" operator="lessThan">
      <formula>$F$5</formula>
    </cfRule>
    <cfRule type="cellIs" dxfId="839" priority="322" stopIfTrue="1" operator="lessThan">
      <formula>$F$28</formula>
    </cfRule>
    <cfRule type="cellIs" dxfId="838" priority="323" stopIfTrue="1" operator="lessThan">
      <formula>$F$89</formula>
    </cfRule>
  </conditionalFormatting>
  <conditionalFormatting sqref="I102">
    <cfRule type="cellIs" dxfId="837" priority="324" stopIfTrue="1" operator="lessThan">
      <formula>$H$5</formula>
    </cfRule>
    <cfRule type="cellIs" dxfId="836" priority="325" stopIfTrue="1" operator="lessThan">
      <formula>$H$28</formula>
    </cfRule>
    <cfRule type="cellIs" dxfId="835" priority="326" stopIfTrue="1" operator="lessThan">
      <formula>$H$86</formula>
    </cfRule>
  </conditionalFormatting>
  <conditionalFormatting sqref="K102">
    <cfRule type="cellIs" dxfId="834" priority="327" stopIfTrue="1" operator="lessThan">
      <formula>$J$5</formula>
    </cfRule>
    <cfRule type="cellIs" dxfId="833" priority="328" stopIfTrue="1" operator="lessThan">
      <formula>$J$28</formula>
    </cfRule>
    <cfRule type="cellIs" dxfId="832" priority="329" stopIfTrue="1" operator="lessThan">
      <formula>$J$86</formula>
    </cfRule>
  </conditionalFormatting>
  <conditionalFormatting sqref="C103">
    <cfRule type="cellIs" dxfId="831" priority="330" stopIfTrue="1" operator="lessThan">
      <formula>$C$104</formula>
    </cfRule>
  </conditionalFormatting>
  <conditionalFormatting sqref="D103">
    <cfRule type="cellIs" dxfId="830" priority="331" stopIfTrue="1" operator="lessThan">
      <formula>$D$104</formula>
    </cfRule>
  </conditionalFormatting>
  <conditionalFormatting sqref="G103">
    <cfRule type="cellIs" dxfId="829" priority="332" stopIfTrue="1" operator="lessThan">
      <formula>$F$103</formula>
    </cfRule>
  </conditionalFormatting>
  <conditionalFormatting sqref="I103">
    <cfRule type="cellIs" dxfId="828" priority="333" stopIfTrue="1" operator="lessThan">
      <formula>$H$103</formula>
    </cfRule>
  </conditionalFormatting>
  <conditionalFormatting sqref="K103">
    <cfRule type="cellIs" dxfId="827" priority="334" stopIfTrue="1" operator="lessThan">
      <formula>$J$103</formula>
    </cfRule>
  </conditionalFormatting>
  <conditionalFormatting sqref="G104">
    <cfRule type="cellIs" dxfId="826" priority="335" stopIfTrue="1" operator="lessThan">
      <formula>$F$5</formula>
    </cfRule>
    <cfRule type="cellIs" dxfId="825" priority="336" stopIfTrue="1" operator="lessThan">
      <formula>$F$28</formula>
    </cfRule>
    <cfRule type="cellIs" dxfId="824" priority="337" stopIfTrue="1" operator="lessThan">
      <formula>$F$89</formula>
    </cfRule>
  </conditionalFormatting>
  <conditionalFormatting sqref="I104">
    <cfRule type="cellIs" dxfId="823" priority="338" stopIfTrue="1" operator="lessThan">
      <formula>$H$5</formula>
    </cfRule>
    <cfRule type="cellIs" dxfId="822" priority="339" stopIfTrue="1" operator="lessThan">
      <formula>$H$28</formula>
    </cfRule>
    <cfRule type="cellIs" dxfId="821" priority="340" stopIfTrue="1" operator="lessThan">
      <formula>$H$86</formula>
    </cfRule>
  </conditionalFormatting>
  <conditionalFormatting sqref="K104">
    <cfRule type="cellIs" dxfId="820" priority="341" stopIfTrue="1" operator="lessThan">
      <formula>$J$5</formula>
    </cfRule>
    <cfRule type="cellIs" dxfId="819" priority="342" stopIfTrue="1" operator="lessThan">
      <formula>$J$28</formula>
    </cfRule>
    <cfRule type="cellIs" dxfId="818" priority="343" stopIfTrue="1" operator="lessThan">
      <formula>$J$86</formula>
    </cfRule>
  </conditionalFormatting>
  <conditionalFormatting sqref="C105">
    <cfRule type="cellIs" dxfId="817" priority="344" stopIfTrue="1" operator="lessThan">
      <formula>$C$106</formula>
    </cfRule>
  </conditionalFormatting>
  <conditionalFormatting sqref="D105">
    <cfRule type="cellIs" dxfId="816" priority="345" stopIfTrue="1" operator="lessThan">
      <formula>$D$106</formula>
    </cfRule>
  </conditionalFormatting>
  <conditionalFormatting sqref="G105">
    <cfRule type="cellIs" dxfId="815" priority="346" stopIfTrue="1" operator="lessThan">
      <formula>$F$105</formula>
    </cfRule>
  </conditionalFormatting>
  <conditionalFormatting sqref="I105">
    <cfRule type="cellIs" dxfId="814" priority="347" stopIfTrue="1" operator="lessThan">
      <formula>$H$105</formula>
    </cfRule>
  </conditionalFormatting>
  <conditionalFormatting sqref="K105">
    <cfRule type="cellIs" dxfId="813" priority="348" stopIfTrue="1" operator="lessThan">
      <formula>$J$105</formula>
    </cfRule>
  </conditionalFormatting>
  <conditionalFormatting sqref="G106">
    <cfRule type="cellIs" dxfId="812" priority="349" stopIfTrue="1" operator="lessThan">
      <formula>$F$5</formula>
    </cfRule>
    <cfRule type="cellIs" dxfId="811" priority="350" stopIfTrue="1" operator="lessThan">
      <formula>$F$28</formula>
    </cfRule>
    <cfRule type="cellIs" dxfId="810" priority="351" stopIfTrue="1" operator="lessThan">
      <formula>$F$89</formula>
    </cfRule>
  </conditionalFormatting>
  <conditionalFormatting sqref="I106">
    <cfRule type="cellIs" dxfId="809" priority="352" stopIfTrue="1" operator="lessThan">
      <formula>$H$5</formula>
    </cfRule>
    <cfRule type="cellIs" dxfId="808" priority="353" stopIfTrue="1" operator="lessThan">
      <formula>$H$28</formula>
    </cfRule>
    <cfRule type="cellIs" dxfId="807" priority="354" stopIfTrue="1" operator="lessThan">
      <formula>$H$86</formula>
    </cfRule>
  </conditionalFormatting>
  <conditionalFormatting sqref="K106">
    <cfRule type="cellIs" dxfId="806" priority="355" stopIfTrue="1" operator="lessThan">
      <formula>$J$5</formula>
    </cfRule>
    <cfRule type="cellIs" dxfId="805" priority="356" stopIfTrue="1" operator="lessThan">
      <formula>$J$28</formula>
    </cfRule>
    <cfRule type="cellIs" dxfId="804" priority="357" stopIfTrue="1" operator="lessThan">
      <formula>$J$86</formula>
    </cfRule>
  </conditionalFormatting>
  <conditionalFormatting sqref="C107">
    <cfRule type="cellIs" dxfId="803" priority="358" stopIfTrue="1" operator="lessThan">
      <formula>$C$108</formula>
    </cfRule>
  </conditionalFormatting>
  <conditionalFormatting sqref="D107">
    <cfRule type="cellIs" dxfId="802" priority="359" stopIfTrue="1" operator="lessThan">
      <formula>$D$108</formula>
    </cfRule>
  </conditionalFormatting>
  <conditionalFormatting sqref="G107">
    <cfRule type="cellIs" dxfId="801" priority="360" stopIfTrue="1" operator="lessThan">
      <formula>$F$107</formula>
    </cfRule>
  </conditionalFormatting>
  <conditionalFormatting sqref="I107">
    <cfRule type="cellIs" dxfId="800" priority="361" stopIfTrue="1" operator="lessThan">
      <formula>$H$107</formula>
    </cfRule>
  </conditionalFormatting>
  <conditionalFormatting sqref="K107">
    <cfRule type="cellIs" dxfId="799" priority="362" stopIfTrue="1" operator="lessThan">
      <formula>$J$107</formula>
    </cfRule>
  </conditionalFormatting>
  <conditionalFormatting sqref="G108">
    <cfRule type="cellIs" dxfId="798" priority="363" stopIfTrue="1" operator="lessThan">
      <formula>$F$5</formula>
    </cfRule>
    <cfRule type="cellIs" dxfId="797" priority="364" stopIfTrue="1" operator="lessThan">
      <formula>$F$28</formula>
    </cfRule>
    <cfRule type="cellIs" dxfId="796" priority="365" stopIfTrue="1" operator="lessThan">
      <formula>$F$89</formula>
    </cfRule>
  </conditionalFormatting>
  <conditionalFormatting sqref="I108">
    <cfRule type="cellIs" dxfId="795" priority="366" stopIfTrue="1" operator="lessThan">
      <formula>$H$5</formula>
    </cfRule>
    <cfRule type="cellIs" dxfId="794" priority="367" stopIfTrue="1" operator="lessThan">
      <formula>$H$28</formula>
    </cfRule>
    <cfRule type="cellIs" dxfId="793" priority="368" stopIfTrue="1" operator="lessThan">
      <formula>$H$86</formula>
    </cfRule>
  </conditionalFormatting>
  <conditionalFormatting sqref="K108">
    <cfRule type="cellIs" dxfId="792" priority="369" stopIfTrue="1" operator="lessThan">
      <formula>$J$5</formula>
    </cfRule>
    <cfRule type="cellIs" dxfId="791" priority="370" stopIfTrue="1" operator="lessThan">
      <formula>$J$28</formula>
    </cfRule>
    <cfRule type="cellIs" dxfId="790" priority="371" stopIfTrue="1" operator="lessThan">
      <formula>$J$86</formula>
    </cfRule>
  </conditionalFormatting>
  <conditionalFormatting sqref="C109">
    <cfRule type="cellIs" dxfId="789" priority="372" stopIfTrue="1" operator="lessThan">
      <formula>$C$110</formula>
    </cfRule>
  </conditionalFormatting>
  <conditionalFormatting sqref="D109">
    <cfRule type="cellIs" dxfId="788" priority="373" stopIfTrue="1" operator="lessThan">
      <formula>$D$110</formula>
    </cfRule>
  </conditionalFormatting>
  <conditionalFormatting sqref="G109">
    <cfRule type="cellIs" dxfId="787" priority="374" stopIfTrue="1" operator="lessThan">
      <formula>$F$109</formula>
    </cfRule>
  </conditionalFormatting>
  <conditionalFormatting sqref="I109">
    <cfRule type="cellIs" dxfId="786" priority="375" stopIfTrue="1" operator="lessThan">
      <formula>$H$109</formula>
    </cfRule>
  </conditionalFormatting>
  <conditionalFormatting sqref="K109">
    <cfRule type="cellIs" dxfId="785" priority="376" stopIfTrue="1" operator="lessThan">
      <formula>$J$109</formula>
    </cfRule>
  </conditionalFormatting>
  <conditionalFormatting sqref="G110">
    <cfRule type="cellIs" dxfId="784" priority="377" stopIfTrue="1" operator="lessThan">
      <formula>$F$5</formula>
    </cfRule>
    <cfRule type="cellIs" dxfId="783" priority="378" stopIfTrue="1" operator="lessThan">
      <formula>$F$28</formula>
    </cfRule>
    <cfRule type="cellIs" dxfId="782" priority="379" stopIfTrue="1" operator="lessThan">
      <formula>$F$89</formula>
    </cfRule>
  </conditionalFormatting>
  <conditionalFormatting sqref="I110">
    <cfRule type="cellIs" dxfId="781" priority="380" stopIfTrue="1" operator="lessThan">
      <formula>$H$5</formula>
    </cfRule>
    <cfRule type="cellIs" dxfId="780" priority="381" stopIfTrue="1" operator="lessThan">
      <formula>$H$28</formula>
    </cfRule>
    <cfRule type="cellIs" dxfId="779" priority="382" stopIfTrue="1" operator="lessThan">
      <formula>$H$86</formula>
    </cfRule>
  </conditionalFormatting>
  <conditionalFormatting sqref="K110">
    <cfRule type="cellIs" dxfId="778" priority="383" stopIfTrue="1" operator="lessThan">
      <formula>$J$5</formula>
    </cfRule>
    <cfRule type="cellIs" dxfId="777" priority="384" stopIfTrue="1" operator="lessThan">
      <formula>$J$28</formula>
    </cfRule>
    <cfRule type="cellIs" dxfId="776" priority="385" stopIfTrue="1" operator="lessThan">
      <formula>$J$86</formula>
    </cfRule>
  </conditionalFormatting>
  <conditionalFormatting sqref="C111">
    <cfRule type="cellIs" dxfId="775" priority="386" stopIfTrue="1" operator="lessThan">
      <formula>$C$112</formula>
    </cfRule>
  </conditionalFormatting>
  <conditionalFormatting sqref="D111">
    <cfRule type="cellIs" dxfId="774" priority="387" stopIfTrue="1" operator="lessThan">
      <formula>$D$112</formula>
    </cfRule>
  </conditionalFormatting>
  <conditionalFormatting sqref="G112">
    <cfRule type="cellIs" dxfId="773" priority="388" stopIfTrue="1" operator="lessThan">
      <formula>$F$5</formula>
    </cfRule>
    <cfRule type="cellIs" dxfId="772" priority="389" stopIfTrue="1" operator="lessThan">
      <formula>$F$28</formula>
    </cfRule>
    <cfRule type="cellIs" dxfId="771" priority="390" stopIfTrue="1" operator="lessThan">
      <formula>$F$89</formula>
    </cfRule>
  </conditionalFormatting>
  <conditionalFormatting sqref="I112">
    <cfRule type="cellIs" dxfId="770" priority="391" stopIfTrue="1" operator="lessThan">
      <formula>$H$5</formula>
    </cfRule>
    <cfRule type="cellIs" dxfId="769" priority="392" stopIfTrue="1" operator="lessThan">
      <formula>$H$28</formula>
    </cfRule>
    <cfRule type="cellIs" dxfId="768" priority="393" stopIfTrue="1" operator="lessThan">
      <formula>$H$86</formula>
    </cfRule>
  </conditionalFormatting>
  <conditionalFormatting sqref="K112">
    <cfRule type="cellIs" dxfId="767" priority="394" stopIfTrue="1" operator="lessThan">
      <formula>$J$5</formula>
    </cfRule>
    <cfRule type="cellIs" dxfId="766" priority="395" stopIfTrue="1" operator="lessThan">
      <formula>$J$28</formula>
    </cfRule>
    <cfRule type="cellIs" dxfId="765" priority="396" stopIfTrue="1" operator="lessThan">
      <formula>$J$86</formula>
    </cfRule>
  </conditionalFormatting>
  <conditionalFormatting sqref="C113">
    <cfRule type="cellIs" dxfId="764" priority="397" stopIfTrue="1" operator="lessThan">
      <formula>$C$114</formula>
    </cfRule>
  </conditionalFormatting>
  <conditionalFormatting sqref="D113">
    <cfRule type="cellIs" dxfId="763" priority="398" stopIfTrue="1" operator="lessThan">
      <formula>$D$114</formula>
    </cfRule>
  </conditionalFormatting>
  <conditionalFormatting sqref="G113:K113">
    <cfRule type="cellIs" dxfId="762" priority="399" stopIfTrue="1" operator="lessThan">
      <formula>$F$113</formula>
    </cfRule>
  </conditionalFormatting>
  <conditionalFormatting sqref="G114">
    <cfRule type="cellIs" dxfId="761" priority="400" stopIfTrue="1" operator="lessThan">
      <formula>$F$5</formula>
    </cfRule>
    <cfRule type="cellIs" dxfId="760" priority="401" stopIfTrue="1" operator="lessThan">
      <formula>$F$28</formula>
    </cfRule>
    <cfRule type="cellIs" dxfId="759" priority="402" stopIfTrue="1" operator="lessThan">
      <formula>$F$89</formula>
    </cfRule>
  </conditionalFormatting>
  <conditionalFormatting sqref="I114">
    <cfRule type="cellIs" dxfId="758" priority="403" stopIfTrue="1" operator="lessThan">
      <formula>$H$5</formula>
    </cfRule>
    <cfRule type="cellIs" dxfId="757" priority="404" stopIfTrue="1" operator="lessThan">
      <formula>$H$28</formula>
    </cfRule>
    <cfRule type="cellIs" dxfId="756" priority="405" stopIfTrue="1" operator="lessThan">
      <formula>$H$86</formula>
    </cfRule>
  </conditionalFormatting>
  <conditionalFormatting sqref="K114">
    <cfRule type="cellIs" dxfId="755" priority="406" stopIfTrue="1" operator="lessThan">
      <formula>$J$5</formula>
    </cfRule>
    <cfRule type="cellIs" dxfId="754" priority="407" stopIfTrue="1" operator="lessThan">
      <formula>$J$28</formula>
    </cfRule>
    <cfRule type="cellIs" dxfId="753" priority="408" stopIfTrue="1" operator="lessThan">
      <formula>$J$86</formula>
    </cfRule>
  </conditionalFormatting>
  <conditionalFormatting sqref="C115">
    <cfRule type="cellIs" dxfId="752" priority="409" stopIfTrue="1" operator="lessThan">
      <formula>$C$116</formula>
    </cfRule>
  </conditionalFormatting>
  <conditionalFormatting sqref="D115">
    <cfRule type="cellIs" dxfId="751" priority="410" stopIfTrue="1" operator="lessThan">
      <formula>$D$116</formula>
    </cfRule>
  </conditionalFormatting>
  <conditionalFormatting sqref="G115">
    <cfRule type="cellIs" dxfId="750" priority="411" stopIfTrue="1" operator="lessThan">
      <formula>$F$115</formula>
    </cfRule>
  </conditionalFormatting>
  <conditionalFormatting sqref="I115">
    <cfRule type="cellIs" dxfId="749" priority="412" stopIfTrue="1" operator="lessThan">
      <formula>$H$115</formula>
    </cfRule>
  </conditionalFormatting>
  <conditionalFormatting sqref="K115">
    <cfRule type="cellIs" dxfId="748" priority="413" stopIfTrue="1" operator="lessThan">
      <formula>$J$115</formula>
    </cfRule>
  </conditionalFormatting>
  <conditionalFormatting sqref="G116">
    <cfRule type="cellIs" dxfId="747" priority="414" stopIfTrue="1" operator="lessThan">
      <formula>$F$5</formula>
    </cfRule>
    <cfRule type="cellIs" dxfId="746" priority="415" stopIfTrue="1" operator="lessThan">
      <formula>$F$28</formula>
    </cfRule>
    <cfRule type="cellIs" dxfId="745" priority="416" stopIfTrue="1" operator="lessThan">
      <formula>$F$89</formula>
    </cfRule>
  </conditionalFormatting>
  <conditionalFormatting sqref="I116">
    <cfRule type="cellIs" dxfId="744" priority="417" stopIfTrue="1" operator="lessThan">
      <formula>$H$5</formula>
    </cfRule>
    <cfRule type="cellIs" dxfId="743" priority="418" stopIfTrue="1" operator="lessThan">
      <formula>$H$28</formula>
    </cfRule>
    <cfRule type="cellIs" dxfId="742" priority="419" stopIfTrue="1" operator="lessThan">
      <formula>$H$86</formula>
    </cfRule>
  </conditionalFormatting>
  <conditionalFormatting sqref="K116">
    <cfRule type="cellIs" dxfId="741" priority="420" stopIfTrue="1" operator="lessThan">
      <formula>$J$5</formula>
    </cfRule>
    <cfRule type="cellIs" dxfId="740" priority="421" stopIfTrue="1" operator="lessThan">
      <formula>$J$28</formula>
    </cfRule>
    <cfRule type="cellIs" dxfId="739" priority="422" stopIfTrue="1" operator="lessThan">
      <formula>$J$86</formula>
    </cfRule>
  </conditionalFormatting>
  <conditionalFormatting sqref="C117">
    <cfRule type="cellIs" dxfId="738" priority="423" stopIfTrue="1" operator="lessThan">
      <formula>$C$118</formula>
    </cfRule>
  </conditionalFormatting>
  <conditionalFormatting sqref="D117">
    <cfRule type="cellIs" dxfId="737" priority="424" stopIfTrue="1" operator="lessThan">
      <formula>$D$118</formula>
    </cfRule>
  </conditionalFormatting>
  <conditionalFormatting sqref="G117">
    <cfRule type="cellIs" dxfId="736" priority="425" stopIfTrue="1" operator="lessThan">
      <formula>$F$117</formula>
    </cfRule>
  </conditionalFormatting>
  <conditionalFormatting sqref="I117">
    <cfRule type="cellIs" dxfId="735" priority="426" stopIfTrue="1" operator="lessThan">
      <formula>$H$117</formula>
    </cfRule>
  </conditionalFormatting>
  <conditionalFormatting sqref="K117">
    <cfRule type="cellIs" dxfId="734" priority="427" stopIfTrue="1" operator="lessThan">
      <formula>$J$117</formula>
    </cfRule>
  </conditionalFormatting>
  <conditionalFormatting sqref="G118">
    <cfRule type="cellIs" dxfId="733" priority="428" stopIfTrue="1" operator="lessThan">
      <formula>$F$5</formula>
    </cfRule>
    <cfRule type="cellIs" dxfId="732" priority="429" stopIfTrue="1" operator="lessThan">
      <formula>$F$28</formula>
    </cfRule>
    <cfRule type="cellIs" dxfId="731" priority="430" stopIfTrue="1" operator="lessThan">
      <formula>$F$89</formula>
    </cfRule>
  </conditionalFormatting>
  <conditionalFormatting sqref="I118">
    <cfRule type="cellIs" dxfId="730" priority="431" stopIfTrue="1" operator="lessThan">
      <formula>$H$5</formula>
    </cfRule>
    <cfRule type="cellIs" dxfId="729" priority="432" stopIfTrue="1" operator="lessThan">
      <formula>$H$28</formula>
    </cfRule>
    <cfRule type="cellIs" dxfId="728" priority="433" stopIfTrue="1" operator="lessThan">
      <formula>$H$86</formula>
    </cfRule>
  </conditionalFormatting>
  <conditionalFormatting sqref="K118">
    <cfRule type="cellIs" dxfId="727" priority="434" stopIfTrue="1" operator="lessThan">
      <formula>$J$5</formula>
    </cfRule>
    <cfRule type="cellIs" dxfId="726" priority="435" stopIfTrue="1" operator="lessThan">
      <formula>$J$28</formula>
    </cfRule>
    <cfRule type="cellIs" dxfId="725" priority="436" stopIfTrue="1" operator="lessThan">
      <formula>$J$86</formula>
    </cfRule>
  </conditionalFormatting>
  <conditionalFormatting sqref="C119">
    <cfRule type="cellIs" dxfId="724" priority="437" stopIfTrue="1" operator="lessThan">
      <formula>$C$120</formula>
    </cfRule>
  </conditionalFormatting>
  <conditionalFormatting sqref="D119:K119">
    <cfRule type="cellIs" dxfId="723" priority="438" stopIfTrue="1" operator="lessThan">
      <formula>$D$120</formula>
    </cfRule>
  </conditionalFormatting>
  <conditionalFormatting sqref="G120">
    <cfRule type="cellIs" dxfId="722" priority="439" stopIfTrue="1" operator="lessThan">
      <formula>$F$5</formula>
    </cfRule>
    <cfRule type="cellIs" dxfId="721" priority="440" stopIfTrue="1" operator="lessThan">
      <formula>$F$28</formula>
    </cfRule>
    <cfRule type="cellIs" dxfId="720" priority="441" stopIfTrue="1" operator="lessThan">
      <formula>$F$89</formula>
    </cfRule>
  </conditionalFormatting>
  <conditionalFormatting sqref="I120">
    <cfRule type="cellIs" dxfId="719" priority="442" stopIfTrue="1" operator="lessThan">
      <formula>$H$5</formula>
    </cfRule>
    <cfRule type="cellIs" dxfId="718" priority="443" stopIfTrue="1" operator="lessThan">
      <formula>$H$28</formula>
    </cfRule>
    <cfRule type="cellIs" dxfId="717" priority="444" stopIfTrue="1" operator="lessThan">
      <formula>$H$86</formula>
    </cfRule>
  </conditionalFormatting>
  <conditionalFormatting sqref="K120">
    <cfRule type="cellIs" dxfId="716" priority="445" stopIfTrue="1" operator="lessThan">
      <formula>$J$5</formula>
    </cfRule>
    <cfRule type="cellIs" dxfId="715" priority="446" stopIfTrue="1" operator="lessThan">
      <formula>$J$28</formula>
    </cfRule>
    <cfRule type="cellIs" dxfId="714" priority="447" stopIfTrue="1" operator="lessThan">
      <formula>$J$86</formula>
    </cfRule>
  </conditionalFormatting>
  <conditionalFormatting sqref="C121">
    <cfRule type="cellIs" dxfId="713" priority="448" stopIfTrue="1" operator="lessThan">
      <formula>$C$122</formula>
    </cfRule>
  </conditionalFormatting>
  <conditionalFormatting sqref="D121">
    <cfRule type="cellIs" dxfId="712" priority="449" stopIfTrue="1" operator="lessThan">
      <formula>$D$122</formula>
    </cfRule>
  </conditionalFormatting>
  <conditionalFormatting sqref="G121">
    <cfRule type="cellIs" dxfId="711" priority="450" stopIfTrue="1" operator="lessThan">
      <formula>$F$121</formula>
    </cfRule>
  </conditionalFormatting>
  <conditionalFormatting sqref="I121">
    <cfRule type="cellIs" dxfId="710" priority="451" stopIfTrue="1" operator="lessThan">
      <formula>$H$121</formula>
    </cfRule>
  </conditionalFormatting>
  <conditionalFormatting sqref="K121">
    <cfRule type="cellIs" dxfId="709" priority="452" stopIfTrue="1" operator="lessThan">
      <formula>$J$121</formula>
    </cfRule>
  </conditionalFormatting>
  <conditionalFormatting sqref="G122">
    <cfRule type="cellIs" dxfId="708" priority="453" stopIfTrue="1" operator="lessThan">
      <formula>$F$5</formula>
    </cfRule>
    <cfRule type="cellIs" dxfId="707" priority="454" stopIfTrue="1" operator="lessThan">
      <formula>$F$28</formula>
    </cfRule>
    <cfRule type="cellIs" dxfId="706" priority="455" stopIfTrue="1" operator="lessThan">
      <formula>$F$89</formula>
    </cfRule>
  </conditionalFormatting>
  <conditionalFormatting sqref="I122">
    <cfRule type="cellIs" dxfId="705" priority="456" stopIfTrue="1" operator="lessThan">
      <formula>$H$5</formula>
    </cfRule>
    <cfRule type="cellIs" dxfId="704" priority="457" stopIfTrue="1" operator="lessThan">
      <formula>$H$28</formula>
    </cfRule>
    <cfRule type="cellIs" dxfId="703" priority="458" stopIfTrue="1" operator="lessThan">
      <formula>$H$86</formula>
    </cfRule>
  </conditionalFormatting>
  <conditionalFormatting sqref="K122">
    <cfRule type="cellIs" dxfId="702" priority="459" stopIfTrue="1" operator="lessThan">
      <formula>$J$5</formula>
    </cfRule>
    <cfRule type="cellIs" dxfId="701" priority="460" stopIfTrue="1" operator="lessThan">
      <formula>$J$28</formula>
    </cfRule>
    <cfRule type="cellIs" dxfId="700" priority="461" stopIfTrue="1" operator="lessThan">
      <formula>$J$86</formula>
    </cfRule>
  </conditionalFormatting>
  <conditionalFormatting sqref="C123">
    <cfRule type="cellIs" dxfId="699" priority="462" stopIfTrue="1" operator="lessThan">
      <formula>$C$124</formula>
    </cfRule>
  </conditionalFormatting>
  <conditionalFormatting sqref="D123">
    <cfRule type="cellIs" dxfId="698" priority="463" stopIfTrue="1" operator="lessThan">
      <formula>$D$124</formula>
    </cfRule>
  </conditionalFormatting>
  <conditionalFormatting sqref="G123">
    <cfRule type="cellIs" dxfId="697" priority="464" stopIfTrue="1" operator="lessThan">
      <formula>$F$123</formula>
    </cfRule>
  </conditionalFormatting>
  <conditionalFormatting sqref="I123">
    <cfRule type="cellIs" dxfId="696" priority="465" stopIfTrue="1" operator="lessThan">
      <formula>$H$123</formula>
    </cfRule>
  </conditionalFormatting>
  <conditionalFormatting sqref="K123">
    <cfRule type="cellIs" dxfId="695" priority="466" stopIfTrue="1" operator="lessThan">
      <formula>$J$123</formula>
    </cfRule>
  </conditionalFormatting>
  <conditionalFormatting sqref="G124">
    <cfRule type="cellIs" dxfId="694" priority="467" stopIfTrue="1" operator="lessThan">
      <formula>$F$5</formula>
    </cfRule>
    <cfRule type="cellIs" dxfId="693" priority="468" stopIfTrue="1" operator="lessThan">
      <formula>$F$28</formula>
    </cfRule>
    <cfRule type="cellIs" dxfId="692" priority="469" stopIfTrue="1" operator="lessThan">
      <formula>$F$89</formula>
    </cfRule>
  </conditionalFormatting>
  <conditionalFormatting sqref="I124">
    <cfRule type="cellIs" dxfId="691" priority="470" stopIfTrue="1" operator="lessThan">
      <formula>$H$5</formula>
    </cfRule>
    <cfRule type="cellIs" dxfId="690" priority="471" stopIfTrue="1" operator="lessThan">
      <formula>$H$28</formula>
    </cfRule>
    <cfRule type="cellIs" dxfId="689" priority="472" stopIfTrue="1" operator="lessThan">
      <formula>$H$86</formula>
    </cfRule>
  </conditionalFormatting>
  <conditionalFormatting sqref="K124">
    <cfRule type="cellIs" dxfId="688" priority="473" stopIfTrue="1" operator="lessThan">
      <formula>$J$5</formula>
    </cfRule>
    <cfRule type="cellIs" dxfId="687" priority="474" stopIfTrue="1" operator="lessThan">
      <formula>$J$28</formula>
    </cfRule>
    <cfRule type="cellIs" dxfId="686" priority="475" stopIfTrue="1" operator="lessThan">
      <formula>$J$86</formula>
    </cfRule>
  </conditionalFormatting>
  <conditionalFormatting sqref="C125">
    <cfRule type="cellIs" dxfId="685" priority="476" stopIfTrue="1" operator="lessThan">
      <formula>$C$126</formula>
    </cfRule>
  </conditionalFormatting>
  <conditionalFormatting sqref="D125">
    <cfRule type="cellIs" dxfId="684" priority="477" stopIfTrue="1" operator="lessThan">
      <formula>$D$126</formula>
    </cfRule>
  </conditionalFormatting>
  <conditionalFormatting sqref="G125">
    <cfRule type="cellIs" dxfId="683" priority="478" stopIfTrue="1" operator="lessThan">
      <formula>$F$125</formula>
    </cfRule>
  </conditionalFormatting>
  <conditionalFormatting sqref="I125">
    <cfRule type="cellIs" dxfId="682" priority="479" stopIfTrue="1" operator="lessThan">
      <formula>$H$125</formula>
    </cfRule>
  </conditionalFormatting>
  <conditionalFormatting sqref="K125">
    <cfRule type="cellIs" dxfId="681" priority="480" stopIfTrue="1" operator="lessThan">
      <formula>$J$125</formula>
    </cfRule>
  </conditionalFormatting>
  <conditionalFormatting sqref="G126">
    <cfRule type="cellIs" dxfId="680" priority="481" stopIfTrue="1" operator="lessThan">
      <formula>$F$5</formula>
    </cfRule>
    <cfRule type="cellIs" dxfId="679" priority="482" stopIfTrue="1" operator="lessThan">
      <formula>$F$28</formula>
    </cfRule>
    <cfRule type="cellIs" dxfId="678" priority="483" stopIfTrue="1" operator="lessThan">
      <formula>$F$89</formula>
    </cfRule>
  </conditionalFormatting>
  <conditionalFormatting sqref="I126">
    <cfRule type="cellIs" dxfId="677" priority="484" stopIfTrue="1" operator="lessThan">
      <formula>$H$5</formula>
    </cfRule>
    <cfRule type="cellIs" dxfId="676" priority="485" stopIfTrue="1" operator="lessThan">
      <formula>$H$28</formula>
    </cfRule>
    <cfRule type="cellIs" dxfId="675" priority="486" stopIfTrue="1" operator="lessThan">
      <formula>$H$86</formula>
    </cfRule>
  </conditionalFormatting>
  <conditionalFormatting sqref="K126">
    <cfRule type="cellIs" dxfId="674" priority="487" stopIfTrue="1" operator="lessThan">
      <formula>$J$5</formula>
    </cfRule>
    <cfRule type="cellIs" dxfId="673" priority="488" stopIfTrue="1" operator="lessThan">
      <formula>$J$28</formula>
    </cfRule>
    <cfRule type="cellIs" dxfId="672" priority="489" stopIfTrue="1" operator="lessThan">
      <formula>$J$86</formula>
    </cfRule>
  </conditionalFormatting>
  <conditionalFormatting sqref="C127">
    <cfRule type="cellIs" dxfId="671" priority="490" stopIfTrue="1" operator="lessThan">
      <formula>$C$128</formula>
    </cfRule>
  </conditionalFormatting>
  <conditionalFormatting sqref="D127">
    <cfRule type="cellIs" dxfId="670" priority="491" stopIfTrue="1" operator="lessThan">
      <formula>$D$128</formula>
    </cfRule>
  </conditionalFormatting>
  <conditionalFormatting sqref="G127">
    <cfRule type="cellIs" dxfId="669" priority="492" stopIfTrue="1" operator="lessThan">
      <formula>$F$127</formula>
    </cfRule>
  </conditionalFormatting>
  <conditionalFormatting sqref="I127">
    <cfRule type="cellIs" dxfId="668" priority="493" stopIfTrue="1" operator="lessThan">
      <formula>$H$127</formula>
    </cfRule>
  </conditionalFormatting>
  <conditionalFormatting sqref="K127">
    <cfRule type="cellIs" dxfId="667" priority="494" stopIfTrue="1" operator="lessThan">
      <formula>$J$127</formula>
    </cfRule>
  </conditionalFormatting>
  <conditionalFormatting sqref="G128">
    <cfRule type="cellIs" dxfId="666" priority="495" stopIfTrue="1" operator="lessThan">
      <formula>$F$5</formula>
    </cfRule>
    <cfRule type="cellIs" dxfId="665" priority="496" stopIfTrue="1" operator="lessThan">
      <formula>$F$28</formula>
    </cfRule>
    <cfRule type="cellIs" dxfId="664" priority="497" stopIfTrue="1" operator="lessThan">
      <formula>$F$89</formula>
    </cfRule>
  </conditionalFormatting>
  <conditionalFormatting sqref="I128">
    <cfRule type="cellIs" dxfId="663" priority="498" stopIfTrue="1" operator="lessThan">
      <formula>$H$5</formula>
    </cfRule>
    <cfRule type="cellIs" dxfId="662" priority="499" stopIfTrue="1" operator="lessThan">
      <formula>$H$28</formula>
    </cfRule>
    <cfRule type="cellIs" dxfId="661" priority="500" stopIfTrue="1" operator="lessThan">
      <formula>$H$86</formula>
    </cfRule>
  </conditionalFormatting>
  <conditionalFormatting sqref="K128">
    <cfRule type="cellIs" dxfId="660" priority="501" stopIfTrue="1" operator="lessThan">
      <formula>$J$5</formula>
    </cfRule>
    <cfRule type="cellIs" dxfId="659" priority="502" stopIfTrue="1" operator="lessThan">
      <formula>$J$28</formula>
    </cfRule>
    <cfRule type="cellIs" dxfId="658" priority="503" stopIfTrue="1" operator="lessThan">
      <formula>$J$86</formula>
    </cfRule>
  </conditionalFormatting>
  <conditionalFormatting sqref="C129">
    <cfRule type="cellIs" dxfId="657" priority="504" stopIfTrue="1" operator="lessThan">
      <formula>$C$130</formula>
    </cfRule>
  </conditionalFormatting>
  <conditionalFormatting sqref="D129">
    <cfRule type="cellIs" dxfId="656" priority="505" stopIfTrue="1" operator="lessThan">
      <formula>$D$130</formula>
    </cfRule>
  </conditionalFormatting>
  <conditionalFormatting sqref="G129">
    <cfRule type="cellIs" dxfId="655" priority="506" stopIfTrue="1" operator="lessThan">
      <formula>$F$129</formula>
    </cfRule>
  </conditionalFormatting>
  <conditionalFormatting sqref="I129">
    <cfRule type="cellIs" dxfId="654" priority="507" stopIfTrue="1" operator="lessThan">
      <formula>$H$129</formula>
    </cfRule>
  </conditionalFormatting>
  <conditionalFormatting sqref="K129">
    <cfRule type="cellIs" dxfId="653" priority="508" stopIfTrue="1" operator="lessThan">
      <formula>$J$129</formula>
    </cfRule>
  </conditionalFormatting>
  <conditionalFormatting sqref="G130">
    <cfRule type="cellIs" dxfId="652" priority="509" stopIfTrue="1" operator="lessThan">
      <formula>$F$5</formula>
    </cfRule>
    <cfRule type="cellIs" dxfId="651" priority="510" stopIfTrue="1" operator="lessThan">
      <formula>$F$28</formula>
    </cfRule>
    <cfRule type="cellIs" dxfId="650" priority="511" stopIfTrue="1" operator="lessThan">
      <formula>$F$89</formula>
    </cfRule>
  </conditionalFormatting>
  <conditionalFormatting sqref="I130">
    <cfRule type="cellIs" dxfId="649" priority="512" stopIfTrue="1" operator="lessThan">
      <formula>$H$5</formula>
    </cfRule>
    <cfRule type="cellIs" dxfId="648" priority="513" stopIfTrue="1" operator="lessThan">
      <formula>$H$28</formula>
    </cfRule>
    <cfRule type="cellIs" dxfId="647" priority="514" stopIfTrue="1" operator="lessThan">
      <formula>$H$86</formula>
    </cfRule>
  </conditionalFormatting>
  <conditionalFormatting sqref="K130">
    <cfRule type="cellIs" dxfId="646" priority="515" stopIfTrue="1" operator="lessThan">
      <formula>$J$5</formula>
    </cfRule>
    <cfRule type="cellIs" dxfId="645" priority="516" stopIfTrue="1" operator="lessThan">
      <formula>$J$28</formula>
    </cfRule>
    <cfRule type="cellIs" dxfId="644" priority="517" stopIfTrue="1" operator="lessThan">
      <formula>$J$86</formula>
    </cfRule>
  </conditionalFormatting>
  <pageMargins left="0.2708333432674408" right="0.1875" top="0.46875" bottom="0.15625" header="0.1875" footer="0.1145833358168602"/>
  <pageSetup paperSize="9" scale="91" fitToHeight="200" orientation="landscape" useFirstPageNumber="1" r:id="rId1"/>
  <headerFooter alignWithMargins="0">
    <oddHeader>&amp;RБагаева Наталия Владимировна (Оричевский район), 23.05.2022 14:51:12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7"/>
  <sheetViews>
    <sheetView workbookViewId="0">
      <pane ySplit="3" topLeftCell="A4" activePane="bottomLeft" state="frozenSplit"/>
      <selection activeCellId="1" sqref="F1 A1"/>
      <selection pane="bottomLeft" activeCell="I44" sqref="I44"/>
    </sheetView>
  </sheetViews>
  <sheetFormatPr defaultColWidth="7" defaultRowHeight="11.25" customHeight="1" x14ac:dyDescent="0.2"/>
  <cols>
    <col min="1" max="1" width="33.85546875" style="4" customWidth="1"/>
    <col min="2" max="2" width="19.85546875" style="3" customWidth="1"/>
    <col min="3" max="3" width="9.5703125" style="289" customWidth="1"/>
    <col min="4" max="4" width="9.140625" style="289" customWidth="1"/>
    <col min="5" max="5" width="9" style="289" customWidth="1"/>
    <col min="6" max="7" width="9.28515625" style="289" customWidth="1"/>
    <col min="8" max="11" width="9.5703125" style="289" customWidth="1"/>
    <col min="12" max="12" width="26.85546875" style="553" customWidth="1"/>
    <col min="13" max="16384" width="7" style="1"/>
  </cols>
  <sheetData>
    <row r="1" spans="1:12" ht="11.25" customHeight="1" x14ac:dyDescent="0.25">
      <c r="A1" s="697" t="s">
        <v>19</v>
      </c>
      <c r="B1" s="700" t="s">
        <v>18</v>
      </c>
      <c r="C1" s="579" t="s">
        <v>17</v>
      </c>
      <c r="D1" s="579" t="s">
        <v>17</v>
      </c>
      <c r="E1" s="579" t="s">
        <v>16</v>
      </c>
      <c r="F1" s="800" t="s">
        <v>15</v>
      </c>
      <c r="G1" s="801"/>
      <c r="H1" s="801"/>
      <c r="I1" s="801"/>
      <c r="J1" s="801"/>
      <c r="K1" s="802"/>
      <c r="L1" s="797" t="s">
        <v>14</v>
      </c>
    </row>
    <row r="2" spans="1:12" ht="11.25" customHeight="1" x14ac:dyDescent="0.25">
      <c r="A2" s="698"/>
      <c r="B2" s="701"/>
      <c r="C2" s="805">
        <v>2020</v>
      </c>
      <c r="D2" s="805">
        <v>2021</v>
      </c>
      <c r="E2" s="805">
        <v>2022</v>
      </c>
      <c r="F2" s="803">
        <v>2023</v>
      </c>
      <c r="G2" s="804"/>
      <c r="H2" s="803">
        <v>2024</v>
      </c>
      <c r="I2" s="804"/>
      <c r="J2" s="803">
        <v>2025</v>
      </c>
      <c r="K2" s="804"/>
      <c r="L2" s="798"/>
    </row>
    <row r="3" spans="1:12" ht="11.25" customHeight="1" x14ac:dyDescent="0.25">
      <c r="A3" s="699"/>
      <c r="B3" s="702"/>
      <c r="C3" s="806"/>
      <c r="D3" s="806"/>
      <c r="E3" s="806"/>
      <c r="F3" s="578" t="s">
        <v>13</v>
      </c>
      <c r="G3" s="577" t="s">
        <v>12</v>
      </c>
      <c r="H3" s="578" t="s">
        <v>13</v>
      </c>
      <c r="I3" s="577" t="s">
        <v>12</v>
      </c>
      <c r="J3" s="578" t="s">
        <v>13</v>
      </c>
      <c r="K3" s="577" t="s">
        <v>12</v>
      </c>
      <c r="L3" s="799"/>
    </row>
    <row r="4" spans="1:12" s="153" customFormat="1" ht="15" customHeight="1" x14ac:dyDescent="0.2">
      <c r="A4" s="576" t="s">
        <v>498</v>
      </c>
      <c r="B4" s="575"/>
      <c r="C4" s="574"/>
      <c r="D4" s="574"/>
      <c r="E4" s="574"/>
      <c r="F4" s="574"/>
      <c r="G4" s="574"/>
      <c r="H4" s="574"/>
      <c r="I4" s="574"/>
      <c r="J4" s="574"/>
      <c r="K4" s="574"/>
      <c r="L4" s="573"/>
    </row>
    <row r="5" spans="1:12" ht="56.25" customHeight="1" x14ac:dyDescent="0.25">
      <c r="A5" s="352" t="s">
        <v>454</v>
      </c>
      <c r="B5" s="351" t="s">
        <v>0</v>
      </c>
      <c r="C5" s="566">
        <v>8683</v>
      </c>
      <c r="D5" s="567">
        <v>8424</v>
      </c>
      <c r="E5" s="565">
        <v>7977</v>
      </c>
      <c r="F5" s="566">
        <v>7699</v>
      </c>
      <c r="G5" s="565">
        <v>7731</v>
      </c>
      <c r="H5" s="566">
        <v>7653</v>
      </c>
      <c r="I5" s="565">
        <v>7685</v>
      </c>
      <c r="J5" s="566">
        <v>7599</v>
      </c>
      <c r="K5" s="565">
        <v>7631</v>
      </c>
      <c r="L5" s="572" t="s">
        <v>497</v>
      </c>
    </row>
    <row r="6" spans="1:12" ht="11.25" customHeight="1" x14ac:dyDescent="0.25">
      <c r="A6" s="347" t="s">
        <v>120</v>
      </c>
      <c r="B6" s="182"/>
      <c r="C6" s="570"/>
      <c r="D6" s="571"/>
      <c r="E6" s="569"/>
      <c r="F6" s="570"/>
      <c r="G6" s="569"/>
      <c r="H6" s="570"/>
      <c r="I6" s="569"/>
      <c r="J6" s="570"/>
      <c r="K6" s="569"/>
      <c r="L6" s="502"/>
    </row>
    <row r="7" spans="1:12" ht="19.5" customHeight="1" x14ac:dyDescent="0.25">
      <c r="A7" s="342" t="s">
        <v>409</v>
      </c>
      <c r="B7" s="182" t="s">
        <v>0</v>
      </c>
      <c r="C7" s="341">
        <v>1092</v>
      </c>
      <c r="D7" s="16">
        <v>995</v>
      </c>
      <c r="E7" s="440">
        <v>960</v>
      </c>
      <c r="F7" s="341">
        <v>950</v>
      </c>
      <c r="G7" s="440">
        <v>952</v>
      </c>
      <c r="H7" s="341">
        <v>938</v>
      </c>
      <c r="I7" s="440">
        <v>941</v>
      </c>
      <c r="J7" s="341">
        <v>930</v>
      </c>
      <c r="K7" s="440">
        <v>933</v>
      </c>
      <c r="L7" s="502"/>
    </row>
    <row r="8" spans="1:12" ht="29.25" customHeight="1" x14ac:dyDescent="0.25">
      <c r="A8" s="347" t="s">
        <v>452</v>
      </c>
      <c r="B8" s="182" t="s">
        <v>0</v>
      </c>
      <c r="C8" s="341">
        <v>1042</v>
      </c>
      <c r="D8" s="16">
        <v>945</v>
      </c>
      <c r="E8" s="440">
        <v>912</v>
      </c>
      <c r="F8" s="341">
        <v>903</v>
      </c>
      <c r="G8" s="440">
        <v>905</v>
      </c>
      <c r="H8" s="341">
        <v>892</v>
      </c>
      <c r="I8" s="440">
        <v>895</v>
      </c>
      <c r="J8" s="341">
        <v>885</v>
      </c>
      <c r="K8" s="440">
        <v>888</v>
      </c>
      <c r="L8" s="502"/>
    </row>
    <row r="9" spans="1:12" ht="11.25" customHeight="1" x14ac:dyDescent="0.25">
      <c r="A9" s="347" t="s">
        <v>451</v>
      </c>
      <c r="B9" s="182" t="s">
        <v>0</v>
      </c>
      <c r="C9" s="341">
        <v>50</v>
      </c>
      <c r="D9" s="16">
        <v>50</v>
      </c>
      <c r="E9" s="440">
        <v>48</v>
      </c>
      <c r="F9" s="341">
        <v>47</v>
      </c>
      <c r="G9" s="440">
        <v>47</v>
      </c>
      <c r="H9" s="341">
        <v>46</v>
      </c>
      <c r="I9" s="440">
        <v>46</v>
      </c>
      <c r="J9" s="341">
        <v>45</v>
      </c>
      <c r="K9" s="440">
        <v>45</v>
      </c>
      <c r="L9" s="502"/>
    </row>
    <row r="10" spans="1:12" ht="11.25" customHeight="1" x14ac:dyDescent="0.25">
      <c r="A10" s="342" t="s">
        <v>450</v>
      </c>
      <c r="B10" s="182" t="s">
        <v>0</v>
      </c>
      <c r="C10" s="346">
        <v>2364</v>
      </c>
      <c r="D10" s="36">
        <v>2333</v>
      </c>
      <c r="E10" s="345">
        <v>2203</v>
      </c>
      <c r="F10" s="346">
        <v>2038</v>
      </c>
      <c r="G10" s="345">
        <v>2043</v>
      </c>
      <c r="H10" s="346">
        <v>2050</v>
      </c>
      <c r="I10" s="345">
        <v>2054</v>
      </c>
      <c r="J10" s="346">
        <v>2043</v>
      </c>
      <c r="K10" s="345">
        <v>2047</v>
      </c>
      <c r="L10" s="502"/>
    </row>
    <row r="11" spans="1:12" ht="11.25" customHeight="1" x14ac:dyDescent="0.25">
      <c r="A11" s="342" t="s">
        <v>405</v>
      </c>
      <c r="B11" s="182" t="s">
        <v>0</v>
      </c>
      <c r="C11" s="341">
        <v>60</v>
      </c>
      <c r="D11" s="16">
        <v>61</v>
      </c>
      <c r="E11" s="440">
        <v>61</v>
      </c>
      <c r="F11" s="341">
        <v>60</v>
      </c>
      <c r="G11" s="440">
        <v>61</v>
      </c>
      <c r="H11" s="341">
        <v>60</v>
      </c>
      <c r="I11" s="440">
        <v>61</v>
      </c>
      <c r="J11" s="341">
        <v>60</v>
      </c>
      <c r="K11" s="440">
        <v>61</v>
      </c>
      <c r="L11" s="502"/>
    </row>
    <row r="12" spans="1:12" ht="11.25" customHeight="1" x14ac:dyDescent="0.25">
      <c r="A12" s="342" t="s">
        <v>494</v>
      </c>
      <c r="B12" s="182" t="s">
        <v>0</v>
      </c>
      <c r="C12" s="341">
        <v>1270</v>
      </c>
      <c r="D12" s="16">
        <v>1288</v>
      </c>
      <c r="E12" s="440">
        <v>1322</v>
      </c>
      <c r="F12" s="341">
        <v>1325</v>
      </c>
      <c r="G12" s="440">
        <v>1326</v>
      </c>
      <c r="H12" s="341">
        <v>1325</v>
      </c>
      <c r="I12" s="440">
        <v>1326</v>
      </c>
      <c r="J12" s="341">
        <v>1325</v>
      </c>
      <c r="K12" s="440">
        <v>1326</v>
      </c>
      <c r="L12" s="502"/>
    </row>
    <row r="13" spans="1:12" ht="19.5" customHeight="1" x14ac:dyDescent="0.25">
      <c r="A13" s="342" t="s">
        <v>304</v>
      </c>
      <c r="B13" s="182" t="s">
        <v>0</v>
      </c>
      <c r="C13" s="341">
        <v>343</v>
      </c>
      <c r="D13" s="16">
        <v>340</v>
      </c>
      <c r="E13" s="440">
        <v>336</v>
      </c>
      <c r="F13" s="341">
        <v>333</v>
      </c>
      <c r="G13" s="440">
        <v>334</v>
      </c>
      <c r="H13" s="341">
        <v>330</v>
      </c>
      <c r="I13" s="440">
        <v>331</v>
      </c>
      <c r="J13" s="341">
        <v>328</v>
      </c>
      <c r="K13" s="440">
        <v>329</v>
      </c>
      <c r="L13" s="502"/>
    </row>
    <row r="14" spans="1:12" ht="29.25" customHeight="1" x14ac:dyDescent="0.25">
      <c r="A14" s="342" t="s">
        <v>299</v>
      </c>
      <c r="B14" s="182" t="s">
        <v>0</v>
      </c>
      <c r="C14" s="341">
        <v>691</v>
      </c>
      <c r="D14" s="16">
        <v>644</v>
      </c>
      <c r="E14" s="440">
        <v>484</v>
      </c>
      <c r="F14" s="341">
        <v>320</v>
      </c>
      <c r="G14" s="440">
        <v>322</v>
      </c>
      <c r="H14" s="341">
        <v>335</v>
      </c>
      <c r="I14" s="440">
        <v>336</v>
      </c>
      <c r="J14" s="341">
        <v>330</v>
      </c>
      <c r="K14" s="440">
        <v>331</v>
      </c>
      <c r="L14" s="502"/>
    </row>
    <row r="15" spans="1:12" ht="11.25" customHeight="1" x14ac:dyDescent="0.25">
      <c r="A15" s="342" t="s">
        <v>377</v>
      </c>
      <c r="B15" s="182" t="s">
        <v>0</v>
      </c>
      <c r="C15" s="341">
        <v>0</v>
      </c>
      <c r="D15" s="16">
        <v>0</v>
      </c>
      <c r="E15" s="440">
        <v>0</v>
      </c>
      <c r="F15" s="341">
        <v>0</v>
      </c>
      <c r="G15" s="440">
        <v>0</v>
      </c>
      <c r="H15" s="341">
        <v>0</v>
      </c>
      <c r="I15" s="440">
        <v>0</v>
      </c>
      <c r="J15" s="341">
        <v>0</v>
      </c>
      <c r="K15" s="440">
        <v>0</v>
      </c>
      <c r="L15" s="502"/>
    </row>
    <row r="16" spans="1:12" ht="19.5" customHeight="1" x14ac:dyDescent="0.25">
      <c r="A16" s="342" t="s">
        <v>376</v>
      </c>
      <c r="B16" s="182" t="s">
        <v>0</v>
      </c>
      <c r="C16" s="341">
        <v>1023</v>
      </c>
      <c r="D16" s="16">
        <v>998</v>
      </c>
      <c r="E16" s="440">
        <v>988</v>
      </c>
      <c r="F16" s="341">
        <v>970</v>
      </c>
      <c r="G16" s="440">
        <v>975</v>
      </c>
      <c r="H16" s="341">
        <v>960</v>
      </c>
      <c r="I16" s="440">
        <v>965</v>
      </c>
      <c r="J16" s="341">
        <v>950</v>
      </c>
      <c r="K16" s="440">
        <v>955</v>
      </c>
      <c r="L16" s="502"/>
    </row>
    <row r="17" spans="1:12" ht="11.25" customHeight="1" x14ac:dyDescent="0.25">
      <c r="A17" s="342" t="s">
        <v>449</v>
      </c>
      <c r="B17" s="182" t="s">
        <v>0</v>
      </c>
      <c r="C17" s="341">
        <v>380</v>
      </c>
      <c r="D17" s="16">
        <v>362</v>
      </c>
      <c r="E17" s="440">
        <v>339</v>
      </c>
      <c r="F17" s="341">
        <v>321</v>
      </c>
      <c r="G17" s="440">
        <v>323</v>
      </c>
      <c r="H17" s="341">
        <v>315</v>
      </c>
      <c r="I17" s="440">
        <v>317</v>
      </c>
      <c r="J17" s="341">
        <v>310</v>
      </c>
      <c r="K17" s="440">
        <v>312</v>
      </c>
      <c r="L17" s="502"/>
    </row>
    <row r="18" spans="1:12" ht="19.5" customHeight="1" x14ac:dyDescent="0.25">
      <c r="A18" s="342" t="s">
        <v>448</v>
      </c>
      <c r="B18" s="182" t="s">
        <v>0</v>
      </c>
      <c r="C18" s="341">
        <v>95</v>
      </c>
      <c r="D18" s="16">
        <v>83</v>
      </c>
      <c r="E18" s="440">
        <v>68</v>
      </c>
      <c r="F18" s="341">
        <v>60</v>
      </c>
      <c r="G18" s="440">
        <v>61</v>
      </c>
      <c r="H18" s="341">
        <v>58</v>
      </c>
      <c r="I18" s="440">
        <v>59</v>
      </c>
      <c r="J18" s="341">
        <v>55</v>
      </c>
      <c r="K18" s="440">
        <v>56</v>
      </c>
      <c r="L18" s="502"/>
    </row>
    <row r="19" spans="1:12" ht="19.5" customHeight="1" x14ac:dyDescent="0.25">
      <c r="A19" s="342" t="s">
        <v>447</v>
      </c>
      <c r="B19" s="182" t="s">
        <v>0</v>
      </c>
      <c r="C19" s="341">
        <v>18</v>
      </c>
      <c r="D19" s="16">
        <v>15</v>
      </c>
      <c r="E19" s="440">
        <v>14</v>
      </c>
      <c r="F19" s="341">
        <v>14</v>
      </c>
      <c r="G19" s="440">
        <v>14</v>
      </c>
      <c r="H19" s="341">
        <v>14</v>
      </c>
      <c r="I19" s="440">
        <v>14</v>
      </c>
      <c r="J19" s="341">
        <v>14</v>
      </c>
      <c r="K19" s="440">
        <v>14</v>
      </c>
      <c r="L19" s="502"/>
    </row>
    <row r="20" spans="1:12" ht="11.25" customHeight="1" x14ac:dyDescent="0.25">
      <c r="A20" s="342" t="s">
        <v>446</v>
      </c>
      <c r="B20" s="182" t="s">
        <v>0</v>
      </c>
      <c r="C20" s="341">
        <v>39</v>
      </c>
      <c r="D20" s="16">
        <v>33</v>
      </c>
      <c r="E20" s="440">
        <v>27</v>
      </c>
      <c r="F20" s="341">
        <v>25</v>
      </c>
      <c r="G20" s="440">
        <v>25</v>
      </c>
      <c r="H20" s="341">
        <v>25</v>
      </c>
      <c r="I20" s="440">
        <v>25</v>
      </c>
      <c r="J20" s="341">
        <v>25</v>
      </c>
      <c r="K20" s="440">
        <v>25</v>
      </c>
      <c r="L20" s="502"/>
    </row>
    <row r="21" spans="1:12" ht="19.5" customHeight="1" x14ac:dyDescent="0.25">
      <c r="A21" s="342" t="s">
        <v>445</v>
      </c>
      <c r="B21" s="182" t="s">
        <v>0</v>
      </c>
      <c r="C21" s="341">
        <v>54</v>
      </c>
      <c r="D21" s="16">
        <v>87</v>
      </c>
      <c r="E21" s="440">
        <v>85</v>
      </c>
      <c r="F21" s="341">
        <v>84</v>
      </c>
      <c r="G21" s="440">
        <v>85</v>
      </c>
      <c r="H21" s="341">
        <v>83</v>
      </c>
      <c r="I21" s="440">
        <v>84</v>
      </c>
      <c r="J21" s="341">
        <v>82</v>
      </c>
      <c r="K21" s="440">
        <v>83</v>
      </c>
      <c r="L21" s="502"/>
    </row>
    <row r="22" spans="1:12" ht="19.5" customHeight="1" x14ac:dyDescent="0.25">
      <c r="A22" s="342" t="s">
        <v>444</v>
      </c>
      <c r="B22" s="182" t="s">
        <v>0</v>
      </c>
      <c r="C22" s="341">
        <v>78</v>
      </c>
      <c r="D22" s="16">
        <v>70</v>
      </c>
      <c r="E22" s="440">
        <v>64</v>
      </c>
      <c r="F22" s="341">
        <v>62</v>
      </c>
      <c r="G22" s="440">
        <v>64</v>
      </c>
      <c r="H22" s="341">
        <v>60</v>
      </c>
      <c r="I22" s="440">
        <v>62</v>
      </c>
      <c r="J22" s="341">
        <v>60</v>
      </c>
      <c r="K22" s="440">
        <v>62</v>
      </c>
      <c r="L22" s="502"/>
    </row>
    <row r="23" spans="1:12" ht="19.5" customHeight="1" x14ac:dyDescent="0.25">
      <c r="A23" s="342" t="s">
        <v>443</v>
      </c>
      <c r="B23" s="182" t="s">
        <v>0</v>
      </c>
      <c r="C23" s="341">
        <v>16</v>
      </c>
      <c r="D23" s="16">
        <v>15</v>
      </c>
      <c r="E23" s="440">
        <v>15</v>
      </c>
      <c r="F23" s="341">
        <v>15</v>
      </c>
      <c r="G23" s="440">
        <v>15</v>
      </c>
      <c r="H23" s="341">
        <v>15</v>
      </c>
      <c r="I23" s="440">
        <v>15</v>
      </c>
      <c r="J23" s="341">
        <v>15</v>
      </c>
      <c r="K23" s="440">
        <v>15</v>
      </c>
      <c r="L23" s="502"/>
    </row>
    <row r="24" spans="1:12" ht="29.25" customHeight="1" x14ac:dyDescent="0.25">
      <c r="A24" s="342" t="s">
        <v>442</v>
      </c>
      <c r="B24" s="182" t="s">
        <v>0</v>
      </c>
      <c r="C24" s="341">
        <v>1343</v>
      </c>
      <c r="D24" s="16">
        <v>1292</v>
      </c>
      <c r="E24" s="440">
        <v>1164</v>
      </c>
      <c r="F24" s="341">
        <v>1142</v>
      </c>
      <c r="G24" s="440">
        <v>1144</v>
      </c>
      <c r="H24" s="341">
        <v>1130</v>
      </c>
      <c r="I24" s="440">
        <v>1133</v>
      </c>
      <c r="J24" s="341">
        <v>1120</v>
      </c>
      <c r="K24" s="440">
        <v>1123</v>
      </c>
      <c r="L24" s="502"/>
    </row>
    <row r="25" spans="1:12" ht="11.25" customHeight="1" x14ac:dyDescent="0.25">
      <c r="A25" s="342" t="s">
        <v>441</v>
      </c>
      <c r="B25" s="182" t="s">
        <v>0</v>
      </c>
      <c r="C25" s="341">
        <v>862</v>
      </c>
      <c r="D25" s="16">
        <v>866</v>
      </c>
      <c r="E25" s="440">
        <v>848</v>
      </c>
      <c r="F25" s="341">
        <v>840</v>
      </c>
      <c r="G25" s="440">
        <v>845</v>
      </c>
      <c r="H25" s="341">
        <v>835</v>
      </c>
      <c r="I25" s="440">
        <v>840</v>
      </c>
      <c r="J25" s="341">
        <v>830</v>
      </c>
      <c r="K25" s="440">
        <v>835</v>
      </c>
      <c r="L25" s="502"/>
    </row>
    <row r="26" spans="1:12" ht="19.5" customHeight="1" x14ac:dyDescent="0.25">
      <c r="A26" s="342" t="s">
        <v>440</v>
      </c>
      <c r="B26" s="182" t="s">
        <v>0</v>
      </c>
      <c r="C26" s="341">
        <v>765</v>
      </c>
      <c r="D26" s="16">
        <v>766</v>
      </c>
      <c r="E26" s="440">
        <v>745</v>
      </c>
      <c r="F26" s="341">
        <v>743</v>
      </c>
      <c r="G26" s="440">
        <v>745</v>
      </c>
      <c r="H26" s="341">
        <v>740</v>
      </c>
      <c r="I26" s="440">
        <v>742</v>
      </c>
      <c r="J26" s="341">
        <v>740</v>
      </c>
      <c r="K26" s="440">
        <v>742</v>
      </c>
      <c r="L26" s="502"/>
    </row>
    <row r="27" spans="1:12" ht="19.5" customHeight="1" x14ac:dyDescent="0.25">
      <c r="A27" s="342" t="s">
        <v>439</v>
      </c>
      <c r="B27" s="182" t="s">
        <v>0</v>
      </c>
      <c r="C27" s="341">
        <v>82</v>
      </c>
      <c r="D27" s="16">
        <v>82</v>
      </c>
      <c r="E27" s="440">
        <v>82</v>
      </c>
      <c r="F27" s="341">
        <v>81</v>
      </c>
      <c r="G27" s="440">
        <v>82</v>
      </c>
      <c r="H27" s="341">
        <v>80</v>
      </c>
      <c r="I27" s="440">
        <v>81</v>
      </c>
      <c r="J27" s="341">
        <v>80</v>
      </c>
      <c r="K27" s="440">
        <v>81</v>
      </c>
      <c r="L27" s="502"/>
    </row>
    <row r="28" spans="1:12" ht="11.25" customHeight="1" x14ac:dyDescent="0.25">
      <c r="A28" s="397" t="s">
        <v>438</v>
      </c>
      <c r="B28" s="199" t="s">
        <v>0</v>
      </c>
      <c r="C28" s="426">
        <v>472</v>
      </c>
      <c r="D28" s="7">
        <v>427</v>
      </c>
      <c r="E28" s="568">
        <v>375</v>
      </c>
      <c r="F28" s="426">
        <v>354</v>
      </c>
      <c r="G28" s="568">
        <v>358</v>
      </c>
      <c r="H28" s="426">
        <v>350</v>
      </c>
      <c r="I28" s="568">
        <v>353</v>
      </c>
      <c r="J28" s="426">
        <v>345</v>
      </c>
      <c r="K28" s="568">
        <v>348</v>
      </c>
      <c r="L28" s="515"/>
    </row>
    <row r="29" spans="1:12" ht="11.25" customHeight="1" x14ac:dyDescent="0.25">
      <c r="A29" s="352" t="s">
        <v>496</v>
      </c>
      <c r="B29" s="351" t="s">
        <v>131</v>
      </c>
      <c r="C29" s="566">
        <f t="shared" ref="C29:K29" si="0">SUM(C31,C34,C39,C40,C41,C42,C43,C44,C45,C46,C47,C48,C49,C50,C51,C52)</f>
        <v>3067581.6011281754</v>
      </c>
      <c r="D29" s="567">
        <f t="shared" si="0"/>
        <v>3290497.0969652403</v>
      </c>
      <c r="E29" s="565">
        <f t="shared" si="0"/>
        <v>3287207.2752525695</v>
      </c>
      <c r="F29" s="566">
        <f t="shared" si="0"/>
        <v>3387660</v>
      </c>
      <c r="G29" s="565">
        <f t="shared" si="0"/>
        <v>3468671</v>
      </c>
      <c r="H29" s="566">
        <f t="shared" si="0"/>
        <v>3541500</v>
      </c>
      <c r="I29" s="565">
        <f t="shared" si="0"/>
        <v>3702769</v>
      </c>
      <c r="J29" s="566">
        <f t="shared" si="0"/>
        <v>3695360</v>
      </c>
      <c r="K29" s="565">
        <f t="shared" si="0"/>
        <v>3907891</v>
      </c>
      <c r="L29" s="513"/>
    </row>
    <row r="30" spans="1:12" ht="11.25" customHeight="1" x14ac:dyDescent="0.25">
      <c r="A30" s="347" t="s">
        <v>120</v>
      </c>
      <c r="B30" s="182"/>
      <c r="C30" s="346"/>
      <c r="D30" s="36"/>
      <c r="E30" s="345"/>
      <c r="F30" s="346"/>
      <c r="G30" s="345"/>
      <c r="H30" s="346"/>
      <c r="I30" s="345"/>
      <c r="J30" s="346"/>
      <c r="K30" s="345"/>
      <c r="L30" s="502"/>
    </row>
    <row r="31" spans="1:12" ht="19.5" customHeight="1" x14ac:dyDescent="0.25">
      <c r="A31" s="342" t="s">
        <v>409</v>
      </c>
      <c r="B31" s="182" t="s">
        <v>131</v>
      </c>
      <c r="C31" s="302">
        <v>383662.58199661016</v>
      </c>
      <c r="D31" s="15">
        <v>386638.42638260953</v>
      </c>
      <c r="E31" s="301">
        <v>410341.8876985283</v>
      </c>
      <c r="F31" s="302">
        <v>448147</v>
      </c>
      <c r="G31" s="301">
        <v>458835</v>
      </c>
      <c r="H31" s="302">
        <v>465495</v>
      </c>
      <c r="I31" s="301">
        <v>487095</v>
      </c>
      <c r="J31" s="302">
        <v>484601</v>
      </c>
      <c r="K31" s="301">
        <v>512897</v>
      </c>
      <c r="L31" s="502"/>
    </row>
    <row r="32" spans="1:12" ht="29.25" customHeight="1" x14ac:dyDescent="0.25">
      <c r="A32" s="347" t="s">
        <v>452</v>
      </c>
      <c r="B32" s="182" t="s">
        <v>131</v>
      </c>
      <c r="C32" s="302">
        <v>388967.67014141416</v>
      </c>
      <c r="D32" s="15">
        <v>390150.99789030891</v>
      </c>
      <c r="E32" s="301">
        <v>414179.34506196604</v>
      </c>
      <c r="F32" s="302">
        <v>442489</v>
      </c>
      <c r="G32" s="301">
        <v>453333</v>
      </c>
      <c r="H32" s="302">
        <v>459828</v>
      </c>
      <c r="I32" s="301">
        <v>481500</v>
      </c>
      <c r="J32" s="302">
        <v>479031</v>
      </c>
      <c r="K32" s="301">
        <v>507354</v>
      </c>
      <c r="L32" s="502"/>
    </row>
    <row r="33" spans="1:12" ht="11.25" customHeight="1" x14ac:dyDescent="0.25">
      <c r="A33" s="347" t="s">
        <v>451</v>
      </c>
      <c r="B33" s="182" t="s">
        <v>131</v>
      </c>
      <c r="C33" s="302">
        <v>13184.7</v>
      </c>
      <c r="D33" s="15">
        <v>14582.278200000002</v>
      </c>
      <c r="E33" s="301">
        <v>15398.885779200002</v>
      </c>
      <c r="F33" s="302">
        <v>16269</v>
      </c>
      <c r="G33" s="301">
        <v>16631</v>
      </c>
      <c r="H33" s="302">
        <v>16751</v>
      </c>
      <c r="I33" s="301">
        <v>17482</v>
      </c>
      <c r="J33" s="302">
        <v>17206</v>
      </c>
      <c r="K33" s="301">
        <v>18162</v>
      </c>
      <c r="L33" s="502"/>
    </row>
    <row r="34" spans="1:12" ht="11.25" customHeight="1" x14ac:dyDescent="0.25">
      <c r="A34" s="342" t="s">
        <v>450</v>
      </c>
      <c r="B34" s="182" t="s">
        <v>131</v>
      </c>
      <c r="C34" s="346">
        <f t="shared" ref="C34:K34" si="1">SUM(C35,C36,C37,C38)</f>
        <v>930073.75850602146</v>
      </c>
      <c r="D34" s="36">
        <f t="shared" si="1"/>
        <v>1018805.4397110383</v>
      </c>
      <c r="E34" s="345">
        <f t="shared" si="1"/>
        <v>989740.53440356697</v>
      </c>
      <c r="F34" s="346">
        <f t="shared" si="1"/>
        <v>1039582</v>
      </c>
      <c r="G34" s="345">
        <f t="shared" si="1"/>
        <v>1064173</v>
      </c>
      <c r="H34" s="346">
        <f t="shared" si="1"/>
        <v>1096788</v>
      </c>
      <c r="I34" s="345">
        <f t="shared" si="1"/>
        <v>1145904</v>
      </c>
      <c r="J34" s="346">
        <f t="shared" si="1"/>
        <v>1149289</v>
      </c>
      <c r="K34" s="345">
        <f t="shared" si="1"/>
        <v>1214482</v>
      </c>
      <c r="L34" s="502"/>
    </row>
    <row r="35" spans="1:12" ht="11.25" customHeight="1" x14ac:dyDescent="0.25">
      <c r="A35" s="342" t="s">
        <v>405</v>
      </c>
      <c r="B35" s="182" t="s">
        <v>131</v>
      </c>
      <c r="C35" s="302">
        <v>17678.650905797102</v>
      </c>
      <c r="D35" s="15">
        <v>19878.464366841788</v>
      </c>
      <c r="E35" s="301">
        <v>21866.310803525968</v>
      </c>
      <c r="F35" s="302">
        <v>23207</v>
      </c>
      <c r="G35" s="301">
        <v>24119</v>
      </c>
      <c r="H35" s="302">
        <v>24414</v>
      </c>
      <c r="I35" s="301">
        <v>25903</v>
      </c>
      <c r="J35" s="302">
        <v>25634</v>
      </c>
      <c r="K35" s="301">
        <v>27509</v>
      </c>
      <c r="L35" s="502"/>
    </row>
    <row r="36" spans="1:12" ht="11.25" customHeight="1" x14ac:dyDescent="0.25">
      <c r="A36" s="342" t="s">
        <v>494</v>
      </c>
      <c r="B36" s="182" t="s">
        <v>131</v>
      </c>
      <c r="C36" s="302">
        <v>572726.78885284823</v>
      </c>
      <c r="D36" s="15">
        <v>642413.65911100025</v>
      </c>
      <c r="E36" s="301">
        <v>725308.96201802534</v>
      </c>
      <c r="F36" s="302">
        <v>804384</v>
      </c>
      <c r="G36" s="301">
        <v>822436</v>
      </c>
      <c r="H36" s="302">
        <v>846212</v>
      </c>
      <c r="I36" s="301">
        <v>883297</v>
      </c>
      <c r="J36" s="302">
        <v>888523</v>
      </c>
      <c r="K36" s="301">
        <v>938061</v>
      </c>
      <c r="L36" s="502"/>
    </row>
    <row r="37" spans="1:12" ht="19.5" customHeight="1" x14ac:dyDescent="0.25">
      <c r="A37" s="342" t="s">
        <v>304</v>
      </c>
      <c r="B37" s="182" t="s">
        <v>131</v>
      </c>
      <c r="C37" s="302">
        <v>97514.723709497208</v>
      </c>
      <c r="D37" s="15">
        <v>106907.97872804469</v>
      </c>
      <c r="E37" s="301">
        <v>116215.26158201565</v>
      </c>
      <c r="F37" s="302">
        <v>124277</v>
      </c>
      <c r="G37" s="301">
        <v>127422</v>
      </c>
      <c r="H37" s="302">
        <v>129561</v>
      </c>
      <c r="I37" s="301">
        <v>135622</v>
      </c>
      <c r="J37" s="302">
        <v>135215</v>
      </c>
      <c r="K37" s="301">
        <v>143161</v>
      </c>
      <c r="L37" s="502"/>
    </row>
    <row r="38" spans="1:12" ht="29.25" customHeight="1" x14ac:dyDescent="0.25">
      <c r="A38" s="342" t="s">
        <v>378</v>
      </c>
      <c r="B38" s="182" t="s">
        <v>131</v>
      </c>
      <c r="C38" s="302">
        <v>242153.59503787881</v>
      </c>
      <c r="D38" s="15">
        <v>249605.33750515158</v>
      </c>
      <c r="E38" s="301">
        <v>126350</v>
      </c>
      <c r="F38" s="302">
        <v>87714</v>
      </c>
      <c r="G38" s="301">
        <v>90196</v>
      </c>
      <c r="H38" s="302">
        <v>96601</v>
      </c>
      <c r="I38" s="301">
        <v>101082</v>
      </c>
      <c r="J38" s="302">
        <v>99917</v>
      </c>
      <c r="K38" s="301">
        <v>105751</v>
      </c>
      <c r="L38" s="502"/>
    </row>
    <row r="39" spans="1:12" ht="11.25" customHeight="1" x14ac:dyDescent="0.25">
      <c r="A39" s="342" t="s">
        <v>377</v>
      </c>
      <c r="B39" s="182" t="s">
        <v>131</v>
      </c>
      <c r="C39" s="302">
        <v>0</v>
      </c>
      <c r="D39" s="15">
        <v>0</v>
      </c>
      <c r="E39" s="301">
        <v>0</v>
      </c>
      <c r="F39" s="302">
        <v>0</v>
      </c>
      <c r="G39" s="301">
        <v>0</v>
      </c>
      <c r="H39" s="302">
        <v>0</v>
      </c>
      <c r="I39" s="301">
        <v>0</v>
      </c>
      <c r="J39" s="302">
        <v>0</v>
      </c>
      <c r="K39" s="301">
        <v>0</v>
      </c>
      <c r="L39" s="502"/>
    </row>
    <row r="40" spans="1:12" ht="19.5" customHeight="1" x14ac:dyDescent="0.25">
      <c r="A40" s="342" t="s">
        <v>376</v>
      </c>
      <c r="B40" s="182" t="s">
        <v>131</v>
      </c>
      <c r="C40" s="312">
        <v>216873.55988614101</v>
      </c>
      <c r="D40" s="15">
        <v>234000.42318631851</v>
      </c>
      <c r="E40" s="301">
        <v>254821.30252393882</v>
      </c>
      <c r="F40" s="302">
        <v>269943</v>
      </c>
      <c r="G40" s="301">
        <v>277370</v>
      </c>
      <c r="H40" s="302">
        <v>281052</v>
      </c>
      <c r="I40" s="301">
        <v>294840</v>
      </c>
      <c r="J40" s="302">
        <v>292031</v>
      </c>
      <c r="K40" s="301">
        <v>309875</v>
      </c>
      <c r="L40" s="502"/>
    </row>
    <row r="41" spans="1:12" ht="11.25" customHeight="1" x14ac:dyDescent="0.25">
      <c r="A41" s="342" t="s">
        <v>449</v>
      </c>
      <c r="B41" s="182" t="s">
        <v>131</v>
      </c>
      <c r="C41" s="302">
        <v>88790.054080000016</v>
      </c>
      <c r="D41" s="15">
        <v>93550.135610836238</v>
      </c>
      <c r="E41" s="301">
        <v>96366.976710720541</v>
      </c>
      <c r="F41" s="302">
        <v>98453</v>
      </c>
      <c r="G41" s="301">
        <v>101276</v>
      </c>
      <c r="H41" s="302">
        <v>101643</v>
      </c>
      <c r="I41" s="301">
        <v>106750</v>
      </c>
      <c r="J41" s="302">
        <v>105031</v>
      </c>
      <c r="K41" s="301">
        <v>111580</v>
      </c>
      <c r="L41" s="502"/>
    </row>
    <row r="42" spans="1:12" ht="19.5" customHeight="1" x14ac:dyDescent="0.25">
      <c r="A42" s="342" t="s">
        <v>448</v>
      </c>
      <c r="B42" s="182" t="s">
        <v>131</v>
      </c>
      <c r="C42" s="302">
        <v>22001.269408695654</v>
      </c>
      <c r="D42" s="15">
        <v>21259.710833467827</v>
      </c>
      <c r="E42" s="301">
        <v>19159.35385955896</v>
      </c>
      <c r="F42" s="302">
        <v>18241</v>
      </c>
      <c r="G42" s="301">
        <v>18957</v>
      </c>
      <c r="H42" s="302">
        <v>18550</v>
      </c>
      <c r="I42" s="301">
        <v>19693</v>
      </c>
      <c r="J42" s="302">
        <v>18470</v>
      </c>
      <c r="K42" s="301">
        <v>19850</v>
      </c>
      <c r="L42" s="502"/>
    </row>
    <row r="43" spans="1:12" ht="19.5" customHeight="1" x14ac:dyDescent="0.25">
      <c r="A43" s="342" t="s">
        <v>447</v>
      </c>
      <c r="B43" s="182" t="s">
        <v>131</v>
      </c>
      <c r="C43" s="302">
        <v>4610.9863999999998</v>
      </c>
      <c r="D43" s="15">
        <v>4249.792465333333</v>
      </c>
      <c r="E43" s="301">
        <v>4363.120264408888</v>
      </c>
      <c r="F43" s="302">
        <v>4708</v>
      </c>
      <c r="G43" s="301">
        <v>4813</v>
      </c>
      <c r="H43" s="302">
        <v>4953</v>
      </c>
      <c r="I43" s="301">
        <v>5169</v>
      </c>
      <c r="J43" s="302">
        <v>5200</v>
      </c>
      <c r="K43" s="301">
        <v>5489</v>
      </c>
      <c r="L43" s="502"/>
    </row>
    <row r="44" spans="1:12" ht="11.25" customHeight="1" x14ac:dyDescent="0.25">
      <c r="A44" s="342" t="s">
        <v>446</v>
      </c>
      <c r="B44" s="182" t="s">
        <v>131</v>
      </c>
      <c r="C44" s="302">
        <v>17882.548748837198</v>
      </c>
      <c r="D44" s="15">
        <v>16735.314467565644</v>
      </c>
      <c r="E44" s="301">
        <v>15061.783020809082</v>
      </c>
      <c r="F44" s="302">
        <v>15048</v>
      </c>
      <c r="G44" s="301">
        <v>15383</v>
      </c>
      <c r="H44" s="302">
        <v>15830</v>
      </c>
      <c r="I44" s="301">
        <v>16521</v>
      </c>
      <c r="J44" s="302">
        <v>16622</v>
      </c>
      <c r="K44" s="301">
        <v>17545</v>
      </c>
      <c r="L44" s="502"/>
    </row>
    <row r="45" spans="1:12" ht="19.5" customHeight="1" x14ac:dyDescent="0.25">
      <c r="A45" s="342" t="s">
        <v>445</v>
      </c>
      <c r="B45" s="182" t="s">
        <v>131</v>
      </c>
      <c r="C45" s="302">
        <v>9916.0127379310361</v>
      </c>
      <c r="D45" s="15">
        <v>17669.232919800001</v>
      </c>
      <c r="E45" s="301">
        <v>18989.348023003451</v>
      </c>
      <c r="F45" s="302">
        <v>20248</v>
      </c>
      <c r="G45" s="301">
        <v>20945</v>
      </c>
      <c r="H45" s="302">
        <v>21048</v>
      </c>
      <c r="I45" s="301">
        <v>22231</v>
      </c>
      <c r="J45" s="302">
        <v>21834</v>
      </c>
      <c r="K45" s="301">
        <v>23328</v>
      </c>
      <c r="L45" s="502"/>
    </row>
    <row r="46" spans="1:12" ht="19.5" customHeight="1" x14ac:dyDescent="0.25">
      <c r="A46" s="342" t="s">
        <v>444</v>
      </c>
      <c r="B46" s="182" t="s">
        <v>131</v>
      </c>
      <c r="C46" s="302">
        <v>25150.947668292702</v>
      </c>
      <c r="D46" s="15">
        <v>24963.927801015656</v>
      </c>
      <c r="E46" s="301">
        <v>25106.578817021462</v>
      </c>
      <c r="F46" s="302">
        <v>26243</v>
      </c>
      <c r="G46" s="301">
        <v>27693</v>
      </c>
      <c r="H46" s="302">
        <v>26718</v>
      </c>
      <c r="I46" s="301">
        <v>28812</v>
      </c>
      <c r="J46" s="302">
        <v>28053</v>
      </c>
      <c r="K46" s="301">
        <v>30599</v>
      </c>
      <c r="L46" s="502"/>
    </row>
    <row r="47" spans="1:12" ht="19.5" customHeight="1" x14ac:dyDescent="0.25">
      <c r="A47" s="342" t="s">
        <v>443</v>
      </c>
      <c r="B47" s="182" t="s">
        <v>131</v>
      </c>
      <c r="C47" s="302">
        <v>3311.9203764705885</v>
      </c>
      <c r="D47" s="15">
        <v>3434.047440352942</v>
      </c>
      <c r="E47" s="301">
        <v>3777.4521843882362</v>
      </c>
      <c r="F47" s="302">
        <v>4076</v>
      </c>
      <c r="G47" s="301">
        <v>4167</v>
      </c>
      <c r="H47" s="302">
        <v>4288</v>
      </c>
      <c r="I47" s="301">
        <v>4475</v>
      </c>
      <c r="J47" s="302">
        <v>4502</v>
      </c>
      <c r="K47" s="301">
        <v>4752</v>
      </c>
      <c r="L47" s="502"/>
    </row>
    <row r="48" spans="1:12" ht="29.25" customHeight="1" x14ac:dyDescent="0.25">
      <c r="A48" s="342" t="s">
        <v>442</v>
      </c>
      <c r="B48" s="182" t="s">
        <v>131</v>
      </c>
      <c r="C48" s="302">
        <v>810704.18</v>
      </c>
      <c r="D48" s="15">
        <v>864381.78</v>
      </c>
      <c r="E48" s="301">
        <v>809706</v>
      </c>
      <c r="F48" s="302">
        <v>762000</v>
      </c>
      <c r="G48" s="301">
        <v>775000</v>
      </c>
      <c r="H48" s="302">
        <v>793201</v>
      </c>
      <c r="I48" s="301">
        <v>824347</v>
      </c>
      <c r="J48" s="302">
        <v>825490</v>
      </c>
      <c r="K48" s="301">
        <v>867729</v>
      </c>
      <c r="L48" s="502"/>
    </row>
    <row r="49" spans="1:12" ht="11.25" customHeight="1" x14ac:dyDescent="0.25">
      <c r="A49" s="342" t="s">
        <v>441</v>
      </c>
      <c r="B49" s="182" t="s">
        <v>131</v>
      </c>
      <c r="C49" s="302">
        <v>218208.91283595507</v>
      </c>
      <c r="D49" s="15">
        <v>242458.96041603998</v>
      </c>
      <c r="E49" s="301">
        <v>261161.33750124951</v>
      </c>
      <c r="F49" s="302">
        <v>279135</v>
      </c>
      <c r="G49" s="301">
        <v>287042</v>
      </c>
      <c r="H49" s="302">
        <v>291902</v>
      </c>
      <c r="I49" s="301">
        <v>306459</v>
      </c>
      <c r="J49" s="302">
        <v>304662</v>
      </c>
      <c r="K49" s="301">
        <v>323522</v>
      </c>
      <c r="L49" s="502"/>
    </row>
    <row r="50" spans="1:12" ht="19.5" customHeight="1" x14ac:dyDescent="0.25">
      <c r="A50" s="342" t="s">
        <v>440</v>
      </c>
      <c r="B50" s="182" t="s">
        <v>131</v>
      </c>
      <c r="C50" s="302">
        <v>216830.64256000001</v>
      </c>
      <c r="D50" s="15">
        <v>240128.17392713958</v>
      </c>
      <c r="E50" s="301">
        <v>256899.52811134583</v>
      </c>
      <c r="F50" s="302">
        <v>276450</v>
      </c>
      <c r="G50" s="301">
        <v>283360</v>
      </c>
      <c r="H50" s="302">
        <v>289652</v>
      </c>
      <c r="I50" s="301">
        <v>303103</v>
      </c>
      <c r="J50" s="302">
        <v>304134</v>
      </c>
      <c r="K50" s="301">
        <v>321896</v>
      </c>
      <c r="L50" s="502"/>
    </row>
    <row r="51" spans="1:12" ht="19.5" customHeight="1" x14ac:dyDescent="0.25">
      <c r="A51" s="342" t="s">
        <v>439</v>
      </c>
      <c r="B51" s="182" t="s">
        <v>131</v>
      </c>
      <c r="C51" s="302">
        <v>24573.376499999995</v>
      </c>
      <c r="D51" s="15">
        <v>27178.154408999999</v>
      </c>
      <c r="E51" s="301">
        <v>29895.969849900001</v>
      </c>
      <c r="F51" s="302">
        <v>31864</v>
      </c>
      <c r="G51" s="301">
        <v>32975</v>
      </c>
      <c r="H51" s="302">
        <v>33107</v>
      </c>
      <c r="I51" s="301">
        <v>34984</v>
      </c>
      <c r="J51" s="302">
        <v>34763</v>
      </c>
      <c r="K51" s="301">
        <v>37153</v>
      </c>
      <c r="L51" s="502"/>
    </row>
    <row r="52" spans="1:12" ht="11.25" customHeight="1" x14ac:dyDescent="0.25">
      <c r="A52" s="397" t="s">
        <v>438</v>
      </c>
      <c r="B52" s="199" t="s">
        <v>131</v>
      </c>
      <c r="C52" s="354">
        <v>94990.849423220963</v>
      </c>
      <c r="D52" s="6">
        <v>95043.577394722844</v>
      </c>
      <c r="E52" s="564">
        <v>91816.102284129229</v>
      </c>
      <c r="F52" s="354">
        <v>93522</v>
      </c>
      <c r="G52" s="564">
        <v>96682</v>
      </c>
      <c r="H52" s="354">
        <v>97273</v>
      </c>
      <c r="I52" s="564">
        <v>102386</v>
      </c>
      <c r="J52" s="354">
        <v>100678</v>
      </c>
      <c r="K52" s="564">
        <v>107194</v>
      </c>
      <c r="L52" s="515"/>
    </row>
    <row r="53" spans="1:12" ht="27" customHeight="1" x14ac:dyDescent="0.25">
      <c r="A53" s="352" t="s">
        <v>495</v>
      </c>
      <c r="B53" s="351" t="s">
        <v>143</v>
      </c>
      <c r="C53" s="349">
        <f t="shared" ref="C53:K53" si="2">IF(ISERROR(C29/C5),0,(C29/C5/12)*1000)</f>
        <v>29440.492928021955</v>
      </c>
      <c r="D53" s="350">
        <f t="shared" si="2"/>
        <v>32550.818069061017</v>
      </c>
      <c r="E53" s="348">
        <f t="shared" si="2"/>
        <v>34340.471305551058</v>
      </c>
      <c r="F53" s="349">
        <f t="shared" si="2"/>
        <v>36667.749058319263</v>
      </c>
      <c r="G53" s="348">
        <f t="shared" si="2"/>
        <v>37389.201483206147</v>
      </c>
      <c r="H53" s="349">
        <f t="shared" si="2"/>
        <v>38563.308506468056</v>
      </c>
      <c r="I53" s="348">
        <f t="shared" si="2"/>
        <v>40151.47473433095</v>
      </c>
      <c r="J53" s="349">
        <f t="shared" si="2"/>
        <v>40524.630433829014</v>
      </c>
      <c r="K53" s="348">
        <f t="shared" si="2"/>
        <v>42675.610448608742</v>
      </c>
      <c r="L53" s="513"/>
    </row>
    <row r="54" spans="1:12" s="106" customFormat="1" ht="28.5" customHeight="1" x14ac:dyDescent="0.15">
      <c r="A54" s="560" t="s">
        <v>493</v>
      </c>
      <c r="B54" s="559" t="s">
        <v>143</v>
      </c>
      <c r="C54" s="558">
        <v>31017.4</v>
      </c>
      <c r="D54" s="557">
        <v>33464.699999999997</v>
      </c>
      <c r="E54" s="555" t="s">
        <v>60</v>
      </c>
      <c r="F54" s="556" t="s">
        <v>60</v>
      </c>
      <c r="G54" s="555" t="s">
        <v>60</v>
      </c>
      <c r="H54" s="556" t="s">
        <v>60</v>
      </c>
      <c r="I54" s="555" t="s">
        <v>60</v>
      </c>
      <c r="J54" s="556" t="s">
        <v>60</v>
      </c>
      <c r="K54" s="555" t="s">
        <v>60</v>
      </c>
      <c r="L54" s="554" t="s">
        <v>37</v>
      </c>
    </row>
    <row r="55" spans="1:12" ht="11.25" customHeight="1" x14ac:dyDescent="0.25">
      <c r="A55" s="347" t="s">
        <v>120</v>
      </c>
      <c r="B55" s="182"/>
      <c r="C55" s="346"/>
      <c r="D55" s="36"/>
      <c r="E55" s="345"/>
      <c r="F55" s="346"/>
      <c r="G55" s="345"/>
      <c r="H55" s="346"/>
      <c r="I55" s="345"/>
      <c r="J55" s="346"/>
      <c r="K55" s="345"/>
      <c r="L55" s="502"/>
    </row>
    <row r="56" spans="1:12" ht="19.5" customHeight="1" x14ac:dyDescent="0.25">
      <c r="A56" s="342" t="s">
        <v>409</v>
      </c>
      <c r="B56" s="182" t="s">
        <v>143</v>
      </c>
      <c r="C56" s="562">
        <f t="shared" ref="C56:K56" si="3">IF(ISERROR(C31/C7),0,(C31/C7/12)*1000)</f>
        <v>29278.280066896383</v>
      </c>
      <c r="D56" s="563">
        <f t="shared" si="3"/>
        <v>32381.777753987401</v>
      </c>
      <c r="E56" s="561">
        <f t="shared" si="3"/>
        <v>35619.955529386141</v>
      </c>
      <c r="F56" s="562">
        <f t="shared" si="3"/>
        <v>39311.140350877191</v>
      </c>
      <c r="G56" s="561">
        <f t="shared" si="3"/>
        <v>40164.128151260506</v>
      </c>
      <c r="H56" s="562">
        <f t="shared" si="3"/>
        <v>41355.277185501065</v>
      </c>
      <c r="I56" s="561">
        <f t="shared" si="3"/>
        <v>43136.291179596177</v>
      </c>
      <c r="J56" s="562">
        <f t="shared" si="3"/>
        <v>43423.028673835128</v>
      </c>
      <c r="K56" s="561">
        <f t="shared" si="3"/>
        <v>45810.735977134689</v>
      </c>
      <c r="L56" s="502"/>
    </row>
    <row r="57" spans="1:12" s="106" customFormat="1" ht="28.5" customHeight="1" x14ac:dyDescent="0.15">
      <c r="A57" s="560" t="s">
        <v>493</v>
      </c>
      <c r="B57" s="559" t="s">
        <v>143</v>
      </c>
      <c r="C57" s="558">
        <v>33125.199999999997</v>
      </c>
      <c r="D57" s="557">
        <v>35441.699999999997</v>
      </c>
      <c r="E57" s="555" t="s">
        <v>60</v>
      </c>
      <c r="F57" s="556" t="s">
        <v>60</v>
      </c>
      <c r="G57" s="555" t="s">
        <v>60</v>
      </c>
      <c r="H57" s="556" t="s">
        <v>60</v>
      </c>
      <c r="I57" s="555" t="s">
        <v>60</v>
      </c>
      <c r="J57" s="556" t="s">
        <v>60</v>
      </c>
      <c r="K57" s="555" t="s">
        <v>60</v>
      </c>
      <c r="L57" s="554" t="s">
        <v>37</v>
      </c>
    </row>
    <row r="58" spans="1:12" ht="29.25" customHeight="1" x14ac:dyDescent="0.25">
      <c r="A58" s="347" t="s">
        <v>452</v>
      </c>
      <c r="B58" s="182" t="s">
        <v>143</v>
      </c>
      <c r="C58" s="562">
        <f t="shared" ref="C58:K58" si="4">IF(ISERROR(C32/C8),0,(C32/C8/12)*1000)</f>
        <v>31107.459224361337</v>
      </c>
      <c r="D58" s="563">
        <f t="shared" si="4"/>
        <v>34404.849902143644</v>
      </c>
      <c r="E58" s="561">
        <f t="shared" si="4"/>
        <v>37845.334892358005</v>
      </c>
      <c r="F58" s="562">
        <f t="shared" si="4"/>
        <v>40835.086747877445</v>
      </c>
      <c r="G58" s="561">
        <f t="shared" si="4"/>
        <v>41743.370165745859</v>
      </c>
      <c r="H58" s="562">
        <f t="shared" si="4"/>
        <v>42958.520179372194</v>
      </c>
      <c r="I58" s="561">
        <f t="shared" si="4"/>
        <v>44832.402234636873</v>
      </c>
      <c r="J58" s="562">
        <f t="shared" si="4"/>
        <v>45106.497175141245</v>
      </c>
      <c r="K58" s="561">
        <f t="shared" si="4"/>
        <v>47612.049549549549</v>
      </c>
      <c r="L58" s="502"/>
    </row>
    <row r="59" spans="1:12" ht="11.25" customHeight="1" x14ac:dyDescent="0.25">
      <c r="A59" s="347" t="s">
        <v>451</v>
      </c>
      <c r="B59" s="182" t="s">
        <v>143</v>
      </c>
      <c r="C59" s="562">
        <f t="shared" ref="C59:K59" si="5">IF(ISERROR(C33/C9),0,(C33/C9/12)*1000)</f>
        <v>21974.500000000004</v>
      </c>
      <c r="D59" s="563">
        <f t="shared" si="5"/>
        <v>24303.797000000002</v>
      </c>
      <c r="E59" s="561">
        <f t="shared" si="5"/>
        <v>26734.176700000004</v>
      </c>
      <c r="F59" s="562">
        <f t="shared" si="5"/>
        <v>28845.744680851065</v>
      </c>
      <c r="G59" s="561">
        <f t="shared" si="5"/>
        <v>29487.588652482271</v>
      </c>
      <c r="H59" s="562">
        <f t="shared" si="5"/>
        <v>30346.014492753624</v>
      </c>
      <c r="I59" s="561">
        <f t="shared" si="5"/>
        <v>31670.289855072464</v>
      </c>
      <c r="J59" s="562">
        <f t="shared" si="5"/>
        <v>31862.962962962964</v>
      </c>
      <c r="K59" s="561">
        <f t="shared" si="5"/>
        <v>33633.333333333336</v>
      </c>
      <c r="L59" s="502"/>
    </row>
    <row r="60" spans="1:12" ht="11.25" customHeight="1" x14ac:dyDescent="0.25">
      <c r="A60" s="342" t="s">
        <v>450</v>
      </c>
      <c r="B60" s="182" t="s">
        <v>143</v>
      </c>
      <c r="C60" s="562">
        <f t="shared" ref="C60:K60" si="6">IF(ISERROR(C34/C10),0,(C34/C10/12)*1000)</f>
        <v>32786.017995841139</v>
      </c>
      <c r="D60" s="563">
        <f t="shared" si="6"/>
        <v>36391.107290721469</v>
      </c>
      <c r="E60" s="561">
        <f t="shared" si="6"/>
        <v>37439.118414418481</v>
      </c>
      <c r="F60" s="562">
        <f t="shared" si="6"/>
        <v>42508.259731763166</v>
      </c>
      <c r="G60" s="561">
        <f t="shared" si="6"/>
        <v>43407.285038342307</v>
      </c>
      <c r="H60" s="562">
        <f t="shared" si="6"/>
        <v>44584.878048780491</v>
      </c>
      <c r="I60" s="561">
        <f t="shared" si="6"/>
        <v>46490.749756572543</v>
      </c>
      <c r="J60" s="562">
        <f t="shared" si="6"/>
        <v>46879.140153369226</v>
      </c>
      <c r="K60" s="561">
        <f t="shared" si="6"/>
        <v>49441.540465722195</v>
      </c>
      <c r="L60" s="502"/>
    </row>
    <row r="61" spans="1:12" s="106" customFormat="1" ht="28.5" customHeight="1" x14ac:dyDescent="0.15">
      <c r="A61" s="560" t="s">
        <v>493</v>
      </c>
      <c r="B61" s="559" t="s">
        <v>143</v>
      </c>
      <c r="C61" s="558"/>
      <c r="D61" s="557"/>
      <c r="E61" s="555" t="s">
        <v>60</v>
      </c>
      <c r="F61" s="556" t="s">
        <v>60</v>
      </c>
      <c r="G61" s="555" t="s">
        <v>60</v>
      </c>
      <c r="H61" s="556" t="s">
        <v>60</v>
      </c>
      <c r="I61" s="555" t="s">
        <v>60</v>
      </c>
      <c r="J61" s="556" t="s">
        <v>60</v>
      </c>
      <c r="K61" s="555" t="s">
        <v>60</v>
      </c>
      <c r="L61" s="554" t="s">
        <v>37</v>
      </c>
    </row>
    <row r="62" spans="1:12" ht="11.25" customHeight="1" x14ac:dyDescent="0.25">
      <c r="A62" s="342" t="s">
        <v>405</v>
      </c>
      <c r="B62" s="182" t="s">
        <v>143</v>
      </c>
      <c r="C62" s="562">
        <f t="shared" ref="C62:K62" si="7">IF(ISERROR(C35/C11),0,(C35/C11/12)*1000)</f>
        <v>24553.681813607083</v>
      </c>
      <c r="D62" s="563">
        <f t="shared" si="7"/>
        <v>27156.372085849438</v>
      </c>
      <c r="E62" s="561">
        <f t="shared" si="7"/>
        <v>29872.009294434381</v>
      </c>
      <c r="F62" s="562">
        <f t="shared" si="7"/>
        <v>32231.944444444445</v>
      </c>
      <c r="G62" s="561">
        <f t="shared" si="7"/>
        <v>32949.453551912571</v>
      </c>
      <c r="H62" s="562">
        <f t="shared" si="7"/>
        <v>33908.333333333328</v>
      </c>
      <c r="I62" s="561">
        <f t="shared" si="7"/>
        <v>35386.612021857924</v>
      </c>
      <c r="J62" s="562">
        <f t="shared" si="7"/>
        <v>35602.777777777781</v>
      </c>
      <c r="K62" s="561">
        <f t="shared" si="7"/>
        <v>37580.601092896177</v>
      </c>
      <c r="L62" s="502"/>
    </row>
    <row r="63" spans="1:12" s="106" customFormat="1" ht="28.5" customHeight="1" x14ac:dyDescent="0.15">
      <c r="A63" s="560" t="s">
        <v>493</v>
      </c>
      <c r="B63" s="559" t="s">
        <v>143</v>
      </c>
      <c r="C63" s="558">
        <v>25773</v>
      </c>
      <c r="D63" s="557">
        <v>29150.2</v>
      </c>
      <c r="E63" s="555" t="s">
        <v>60</v>
      </c>
      <c r="F63" s="556" t="s">
        <v>60</v>
      </c>
      <c r="G63" s="555" t="s">
        <v>60</v>
      </c>
      <c r="H63" s="556" t="s">
        <v>60</v>
      </c>
      <c r="I63" s="555" t="s">
        <v>60</v>
      </c>
      <c r="J63" s="556" t="s">
        <v>60</v>
      </c>
      <c r="K63" s="555" t="s">
        <v>60</v>
      </c>
      <c r="L63" s="554" t="s">
        <v>37</v>
      </c>
    </row>
    <row r="64" spans="1:12" ht="11.25" customHeight="1" x14ac:dyDescent="0.25">
      <c r="A64" s="342" t="s">
        <v>494</v>
      </c>
      <c r="B64" s="182" t="s">
        <v>143</v>
      </c>
      <c r="C64" s="562">
        <f t="shared" ref="C64:K64" si="8">IF(ISERROR(C36/C12),0,(C36/C12/12)*1000)</f>
        <v>37580.49795622364</v>
      </c>
      <c r="D64" s="563">
        <f t="shared" si="8"/>
        <v>41564.030739583352</v>
      </c>
      <c r="E64" s="561">
        <f t="shared" si="8"/>
        <v>45720.433813541691</v>
      </c>
      <c r="F64" s="562">
        <f t="shared" si="8"/>
        <v>50590.188679245279</v>
      </c>
      <c r="G64" s="561">
        <f t="shared" si="8"/>
        <v>51686.525892408245</v>
      </c>
      <c r="H64" s="562">
        <f t="shared" si="8"/>
        <v>53220.880503144654</v>
      </c>
      <c r="I64" s="561">
        <f t="shared" si="8"/>
        <v>55511.375062845655</v>
      </c>
      <c r="J64" s="562">
        <f t="shared" si="8"/>
        <v>55881.949685534586</v>
      </c>
      <c r="K64" s="561">
        <f t="shared" si="8"/>
        <v>58953.054298642535</v>
      </c>
      <c r="L64" s="502"/>
    </row>
    <row r="65" spans="1:12" s="106" customFormat="1" ht="28.5" customHeight="1" x14ac:dyDescent="0.15">
      <c r="A65" s="560" t="s">
        <v>493</v>
      </c>
      <c r="B65" s="559" t="s">
        <v>143</v>
      </c>
      <c r="C65" s="558">
        <v>44598.2</v>
      </c>
      <c r="D65" s="557">
        <v>47866.9</v>
      </c>
      <c r="E65" s="555" t="s">
        <v>60</v>
      </c>
      <c r="F65" s="556" t="s">
        <v>60</v>
      </c>
      <c r="G65" s="555" t="s">
        <v>60</v>
      </c>
      <c r="H65" s="556" t="s">
        <v>60</v>
      </c>
      <c r="I65" s="555" t="s">
        <v>60</v>
      </c>
      <c r="J65" s="556" t="s">
        <v>60</v>
      </c>
      <c r="K65" s="555" t="s">
        <v>60</v>
      </c>
      <c r="L65" s="554" t="s">
        <v>37</v>
      </c>
    </row>
    <row r="66" spans="1:12" ht="19.5" customHeight="1" x14ac:dyDescent="0.25">
      <c r="A66" s="342" t="s">
        <v>304</v>
      </c>
      <c r="B66" s="182" t="s">
        <v>143</v>
      </c>
      <c r="C66" s="562">
        <f t="shared" ref="C66:K66" si="9">IF(ISERROR(C37/C13),0,(C37/C13/12)*1000)</f>
        <v>23691.623836126626</v>
      </c>
      <c r="D66" s="563">
        <f t="shared" si="9"/>
        <v>26202.935962756055</v>
      </c>
      <c r="E66" s="561">
        <f t="shared" si="9"/>
        <v>28823.229559031661</v>
      </c>
      <c r="F66" s="562">
        <f t="shared" si="9"/>
        <v>31100.350350350349</v>
      </c>
      <c r="G66" s="561">
        <f t="shared" si="9"/>
        <v>31791.916167664669</v>
      </c>
      <c r="H66" s="562">
        <f t="shared" si="9"/>
        <v>32717.424242424244</v>
      </c>
      <c r="I66" s="561">
        <f t="shared" si="9"/>
        <v>34144.511581067469</v>
      </c>
      <c r="J66" s="562">
        <f t="shared" si="9"/>
        <v>34353.404471544716</v>
      </c>
      <c r="K66" s="561">
        <f t="shared" si="9"/>
        <v>36261.651469098273</v>
      </c>
      <c r="L66" s="502"/>
    </row>
    <row r="67" spans="1:12" s="106" customFormat="1" ht="28.5" customHeight="1" x14ac:dyDescent="0.15">
      <c r="A67" s="560" t="s">
        <v>493</v>
      </c>
      <c r="B67" s="559" t="s">
        <v>143</v>
      </c>
      <c r="C67" s="558">
        <v>30848.799999999999</v>
      </c>
      <c r="D67" s="557">
        <v>31827.7</v>
      </c>
      <c r="E67" s="555" t="s">
        <v>60</v>
      </c>
      <c r="F67" s="556" t="s">
        <v>60</v>
      </c>
      <c r="G67" s="555" t="s">
        <v>60</v>
      </c>
      <c r="H67" s="556" t="s">
        <v>60</v>
      </c>
      <c r="I67" s="555" t="s">
        <v>60</v>
      </c>
      <c r="J67" s="556" t="s">
        <v>60</v>
      </c>
      <c r="K67" s="555" t="s">
        <v>60</v>
      </c>
      <c r="L67" s="554" t="s">
        <v>37</v>
      </c>
    </row>
    <row r="68" spans="1:12" ht="29.25" customHeight="1" x14ac:dyDescent="0.25">
      <c r="A68" s="342" t="s">
        <v>378</v>
      </c>
      <c r="B68" s="182" t="s">
        <v>143</v>
      </c>
      <c r="C68" s="562">
        <f t="shared" ref="C68:K68" si="10">IF(ISERROR(C38/C14),0,(C38/C14/12)*1000)</f>
        <v>29203.279671717173</v>
      </c>
      <c r="D68" s="563">
        <f t="shared" si="10"/>
        <v>32298.8273169192</v>
      </c>
      <c r="E68" s="561">
        <f t="shared" si="10"/>
        <v>21754.476584022039</v>
      </c>
      <c r="F68" s="562">
        <f t="shared" si="10"/>
        <v>22842.187499999996</v>
      </c>
      <c r="G68" s="561">
        <f t="shared" si="10"/>
        <v>23342.650103519671</v>
      </c>
      <c r="H68" s="562">
        <f t="shared" si="10"/>
        <v>24030.099502487563</v>
      </c>
      <c r="I68" s="561">
        <f t="shared" si="10"/>
        <v>25069.940476190477</v>
      </c>
      <c r="J68" s="562">
        <f t="shared" si="10"/>
        <v>25231.565656565654</v>
      </c>
      <c r="K68" s="561">
        <f t="shared" si="10"/>
        <v>26624.118831822758</v>
      </c>
      <c r="L68" s="502"/>
    </row>
    <row r="69" spans="1:12" s="106" customFormat="1" ht="28.5" customHeight="1" x14ac:dyDescent="0.15">
      <c r="A69" s="560" t="s">
        <v>493</v>
      </c>
      <c r="B69" s="559" t="s">
        <v>143</v>
      </c>
      <c r="C69" s="558">
        <v>39099.199999999997</v>
      </c>
      <c r="D69" s="557">
        <v>37020.300000000003</v>
      </c>
      <c r="E69" s="555" t="s">
        <v>60</v>
      </c>
      <c r="F69" s="556" t="s">
        <v>60</v>
      </c>
      <c r="G69" s="555" t="s">
        <v>60</v>
      </c>
      <c r="H69" s="556" t="s">
        <v>60</v>
      </c>
      <c r="I69" s="555" t="s">
        <v>60</v>
      </c>
      <c r="J69" s="556" t="s">
        <v>60</v>
      </c>
      <c r="K69" s="555" t="s">
        <v>60</v>
      </c>
      <c r="L69" s="554" t="s">
        <v>37</v>
      </c>
    </row>
    <row r="70" spans="1:12" ht="11.25" customHeight="1" x14ac:dyDescent="0.25">
      <c r="A70" s="342" t="s">
        <v>377</v>
      </c>
      <c r="B70" s="182" t="s">
        <v>143</v>
      </c>
      <c r="C70" s="562">
        <f t="shared" ref="C70:K70" si="11">IF(ISERROR(C39/C15),0,(C39/C15/12)*1000)</f>
        <v>0</v>
      </c>
      <c r="D70" s="563">
        <f t="shared" si="11"/>
        <v>0</v>
      </c>
      <c r="E70" s="561">
        <f t="shared" si="11"/>
        <v>0</v>
      </c>
      <c r="F70" s="562">
        <f t="shared" si="11"/>
        <v>0</v>
      </c>
      <c r="G70" s="561">
        <f t="shared" si="11"/>
        <v>0</v>
      </c>
      <c r="H70" s="562">
        <f t="shared" si="11"/>
        <v>0</v>
      </c>
      <c r="I70" s="561">
        <f t="shared" si="11"/>
        <v>0</v>
      </c>
      <c r="J70" s="562">
        <f t="shared" si="11"/>
        <v>0</v>
      </c>
      <c r="K70" s="561">
        <f t="shared" si="11"/>
        <v>0</v>
      </c>
      <c r="L70" s="502"/>
    </row>
    <row r="71" spans="1:12" s="106" customFormat="1" ht="28.5" customHeight="1" x14ac:dyDescent="0.15">
      <c r="A71" s="560" t="s">
        <v>493</v>
      </c>
      <c r="B71" s="559" t="s">
        <v>143</v>
      </c>
      <c r="C71" s="558"/>
      <c r="D71" s="557"/>
      <c r="E71" s="555" t="s">
        <v>60</v>
      </c>
      <c r="F71" s="556" t="s">
        <v>60</v>
      </c>
      <c r="G71" s="555" t="s">
        <v>60</v>
      </c>
      <c r="H71" s="556" t="s">
        <v>60</v>
      </c>
      <c r="I71" s="555" t="s">
        <v>60</v>
      </c>
      <c r="J71" s="556" t="s">
        <v>60</v>
      </c>
      <c r="K71" s="555" t="s">
        <v>60</v>
      </c>
      <c r="L71" s="554" t="s">
        <v>37</v>
      </c>
    </row>
    <row r="72" spans="1:12" ht="19.5" customHeight="1" x14ac:dyDescent="0.25">
      <c r="A72" s="342" t="s">
        <v>376</v>
      </c>
      <c r="B72" s="182" t="s">
        <v>143</v>
      </c>
      <c r="C72" s="562">
        <f t="shared" ref="C72:K72" si="12">IF(ISERROR(C40/C16),0,(C40/C16/12)*1000)</f>
        <v>17666.467895580077</v>
      </c>
      <c r="D72" s="563">
        <f t="shared" si="12"/>
        <v>19539.113492511566</v>
      </c>
      <c r="E72" s="561">
        <f t="shared" si="12"/>
        <v>21493.024841762723</v>
      </c>
      <c r="F72" s="562">
        <f t="shared" si="12"/>
        <v>23190.9793814433</v>
      </c>
      <c r="G72" s="561">
        <f t="shared" si="12"/>
        <v>23706.837606837606</v>
      </c>
      <c r="H72" s="562">
        <f t="shared" si="12"/>
        <v>24396.874999999996</v>
      </c>
      <c r="I72" s="561">
        <f t="shared" si="12"/>
        <v>25461.139896373053</v>
      </c>
      <c r="J72" s="562">
        <f t="shared" si="12"/>
        <v>25616.754385964909</v>
      </c>
      <c r="K72" s="561">
        <f t="shared" si="12"/>
        <v>27039.703315881325</v>
      </c>
      <c r="L72" s="502"/>
    </row>
    <row r="73" spans="1:12" s="106" customFormat="1" ht="28.5" customHeight="1" x14ac:dyDescent="0.15">
      <c r="A73" s="560" t="s">
        <v>493</v>
      </c>
      <c r="B73" s="559" t="s">
        <v>143</v>
      </c>
      <c r="C73" s="558">
        <v>24973.3</v>
      </c>
      <c r="D73" s="557">
        <v>29484.799999999999</v>
      </c>
      <c r="E73" s="555" t="s">
        <v>60</v>
      </c>
      <c r="F73" s="556" t="s">
        <v>60</v>
      </c>
      <c r="G73" s="555" t="s">
        <v>60</v>
      </c>
      <c r="H73" s="556" t="s">
        <v>60</v>
      </c>
      <c r="I73" s="555" t="s">
        <v>60</v>
      </c>
      <c r="J73" s="556" t="s">
        <v>60</v>
      </c>
      <c r="K73" s="555" t="s">
        <v>60</v>
      </c>
      <c r="L73" s="554" t="s">
        <v>37</v>
      </c>
    </row>
    <row r="74" spans="1:12" ht="11.25" customHeight="1" x14ac:dyDescent="0.25">
      <c r="A74" s="342" t="s">
        <v>449</v>
      </c>
      <c r="B74" s="182" t="s">
        <v>143</v>
      </c>
      <c r="C74" s="562">
        <f t="shared" ref="C74:K74" si="13">IF(ISERROR(C41/C17),0,(C41/C17/12)*1000)</f>
        <v>19471.503087719302</v>
      </c>
      <c r="D74" s="563">
        <f t="shared" si="13"/>
        <v>21535.482415017552</v>
      </c>
      <c r="E74" s="561">
        <f t="shared" si="13"/>
        <v>23689.030656519306</v>
      </c>
      <c r="F74" s="562">
        <f t="shared" si="13"/>
        <v>25558.93042575286</v>
      </c>
      <c r="G74" s="561">
        <f t="shared" si="13"/>
        <v>26128.998968008258</v>
      </c>
      <c r="H74" s="562">
        <f t="shared" si="13"/>
        <v>26889.682539682541</v>
      </c>
      <c r="I74" s="561">
        <f t="shared" si="13"/>
        <v>28062.565720294428</v>
      </c>
      <c r="J74" s="562">
        <f t="shared" si="13"/>
        <v>28234.139784946237</v>
      </c>
      <c r="K74" s="561">
        <f t="shared" si="13"/>
        <v>29802.35042735043</v>
      </c>
      <c r="L74" s="502"/>
    </row>
    <row r="75" spans="1:12" s="106" customFormat="1" ht="28.5" customHeight="1" x14ac:dyDescent="0.15">
      <c r="A75" s="560" t="s">
        <v>493</v>
      </c>
      <c r="B75" s="559" t="s">
        <v>143</v>
      </c>
      <c r="C75" s="558">
        <v>26843.8</v>
      </c>
      <c r="D75" s="557">
        <v>30348.1</v>
      </c>
      <c r="E75" s="555" t="s">
        <v>60</v>
      </c>
      <c r="F75" s="556" t="s">
        <v>60</v>
      </c>
      <c r="G75" s="555" t="s">
        <v>60</v>
      </c>
      <c r="H75" s="556" t="s">
        <v>60</v>
      </c>
      <c r="I75" s="555" t="s">
        <v>60</v>
      </c>
      <c r="J75" s="556" t="s">
        <v>60</v>
      </c>
      <c r="K75" s="555" t="s">
        <v>60</v>
      </c>
      <c r="L75" s="554" t="s">
        <v>37</v>
      </c>
    </row>
    <row r="76" spans="1:12" ht="19.5" customHeight="1" x14ac:dyDescent="0.25">
      <c r="A76" s="342" t="s">
        <v>448</v>
      </c>
      <c r="B76" s="182" t="s">
        <v>143</v>
      </c>
      <c r="C76" s="562">
        <f t="shared" ref="C76:K76" si="14">IF(ISERROR(C42/C18),0,(C42/C18/12)*1000)</f>
        <v>19299.359130434783</v>
      </c>
      <c r="D76" s="563">
        <f t="shared" si="14"/>
        <v>21345.09119826087</v>
      </c>
      <c r="E76" s="561">
        <f t="shared" si="14"/>
        <v>23479.600318086963</v>
      </c>
      <c r="F76" s="562">
        <f t="shared" si="14"/>
        <v>25334.722222222223</v>
      </c>
      <c r="G76" s="561">
        <f t="shared" si="14"/>
        <v>25897.540983606556</v>
      </c>
      <c r="H76" s="562">
        <f t="shared" si="14"/>
        <v>26652.298850574713</v>
      </c>
      <c r="I76" s="561">
        <f t="shared" si="14"/>
        <v>27814.971751412428</v>
      </c>
      <c r="J76" s="562">
        <f t="shared" si="14"/>
        <v>27984.848484848484</v>
      </c>
      <c r="K76" s="561">
        <f t="shared" si="14"/>
        <v>29538.690476190477</v>
      </c>
      <c r="L76" s="502"/>
    </row>
    <row r="77" spans="1:12" s="106" customFormat="1" ht="28.5" customHeight="1" x14ac:dyDescent="0.15">
      <c r="A77" s="560" t="s">
        <v>493</v>
      </c>
      <c r="B77" s="559" t="s">
        <v>143</v>
      </c>
      <c r="C77" s="558">
        <v>18865.599999999999</v>
      </c>
      <c r="D77" s="557">
        <v>22870.9</v>
      </c>
      <c r="E77" s="555" t="s">
        <v>60</v>
      </c>
      <c r="F77" s="556" t="s">
        <v>60</v>
      </c>
      <c r="G77" s="555" t="s">
        <v>60</v>
      </c>
      <c r="H77" s="556" t="s">
        <v>60</v>
      </c>
      <c r="I77" s="555" t="s">
        <v>60</v>
      </c>
      <c r="J77" s="556" t="s">
        <v>60</v>
      </c>
      <c r="K77" s="555" t="s">
        <v>60</v>
      </c>
      <c r="L77" s="554" t="s">
        <v>37</v>
      </c>
    </row>
    <row r="78" spans="1:12" ht="19.5" customHeight="1" x14ac:dyDescent="0.25">
      <c r="A78" s="342" t="s">
        <v>447</v>
      </c>
      <c r="B78" s="182" t="s">
        <v>143</v>
      </c>
      <c r="C78" s="562">
        <f t="shared" ref="C78:K78" si="15">IF(ISERROR(C43/C19),0,(C43/C19/12)*1000)</f>
        <v>21347.159259259257</v>
      </c>
      <c r="D78" s="563">
        <f t="shared" si="15"/>
        <v>23609.958140740742</v>
      </c>
      <c r="E78" s="561">
        <f t="shared" si="15"/>
        <v>25970.953954814806</v>
      </c>
      <c r="F78" s="562">
        <f t="shared" si="15"/>
        <v>28023.809523809523</v>
      </c>
      <c r="G78" s="561">
        <f t="shared" si="15"/>
        <v>28648.809523809523</v>
      </c>
      <c r="H78" s="562">
        <f t="shared" si="15"/>
        <v>29482.142857142859</v>
      </c>
      <c r="I78" s="561">
        <f t="shared" si="15"/>
        <v>30767.857142857141</v>
      </c>
      <c r="J78" s="562">
        <f t="shared" si="15"/>
        <v>30952.380952380954</v>
      </c>
      <c r="K78" s="561">
        <f t="shared" si="15"/>
        <v>32672.619047619042</v>
      </c>
      <c r="L78" s="502"/>
    </row>
    <row r="79" spans="1:12" s="106" customFormat="1" ht="28.5" customHeight="1" x14ac:dyDescent="0.15">
      <c r="A79" s="560" t="s">
        <v>493</v>
      </c>
      <c r="B79" s="559" t="s">
        <v>143</v>
      </c>
      <c r="C79" s="558">
        <v>23325.1</v>
      </c>
      <c r="D79" s="557">
        <v>26183.200000000001</v>
      </c>
      <c r="E79" s="555" t="s">
        <v>60</v>
      </c>
      <c r="F79" s="556" t="s">
        <v>60</v>
      </c>
      <c r="G79" s="555" t="s">
        <v>60</v>
      </c>
      <c r="H79" s="556" t="s">
        <v>60</v>
      </c>
      <c r="I79" s="555" t="s">
        <v>60</v>
      </c>
      <c r="J79" s="556" t="s">
        <v>60</v>
      </c>
      <c r="K79" s="555" t="s">
        <v>60</v>
      </c>
      <c r="L79" s="554" t="s">
        <v>37</v>
      </c>
    </row>
    <row r="80" spans="1:12" ht="11.25" customHeight="1" x14ac:dyDescent="0.25">
      <c r="A80" s="342" t="s">
        <v>446</v>
      </c>
      <c r="B80" s="182" t="s">
        <v>143</v>
      </c>
      <c r="C80" s="562">
        <f t="shared" ref="C80:K80" si="16">IF(ISERROR(C44/C20),0,(C44/C20/12)*1000)</f>
        <v>38210.574249652134</v>
      </c>
      <c r="D80" s="563">
        <f t="shared" si="16"/>
        <v>42260.895120115267</v>
      </c>
      <c r="E80" s="561">
        <f t="shared" si="16"/>
        <v>46486.984632126791</v>
      </c>
      <c r="F80" s="562">
        <f t="shared" si="16"/>
        <v>50160</v>
      </c>
      <c r="G80" s="561">
        <f t="shared" si="16"/>
        <v>51276.666666666672</v>
      </c>
      <c r="H80" s="562">
        <f t="shared" si="16"/>
        <v>52766.666666666672</v>
      </c>
      <c r="I80" s="561">
        <f t="shared" si="16"/>
        <v>55070</v>
      </c>
      <c r="J80" s="562">
        <f t="shared" si="16"/>
        <v>55406.666666666664</v>
      </c>
      <c r="K80" s="561">
        <f t="shared" si="16"/>
        <v>58483.333333333328</v>
      </c>
      <c r="L80" s="502"/>
    </row>
    <row r="81" spans="1:12" s="106" customFormat="1" ht="28.5" customHeight="1" x14ac:dyDescent="0.15">
      <c r="A81" s="560" t="s">
        <v>493</v>
      </c>
      <c r="B81" s="559" t="s">
        <v>143</v>
      </c>
      <c r="C81" s="558">
        <v>38603.199999999997</v>
      </c>
      <c r="D81" s="557">
        <v>40683.300000000003</v>
      </c>
      <c r="E81" s="555" t="s">
        <v>60</v>
      </c>
      <c r="F81" s="556" t="s">
        <v>60</v>
      </c>
      <c r="G81" s="555" t="s">
        <v>60</v>
      </c>
      <c r="H81" s="556" t="s">
        <v>60</v>
      </c>
      <c r="I81" s="555" t="s">
        <v>60</v>
      </c>
      <c r="J81" s="556" t="s">
        <v>60</v>
      </c>
      <c r="K81" s="555" t="s">
        <v>60</v>
      </c>
      <c r="L81" s="554" t="s">
        <v>37</v>
      </c>
    </row>
    <row r="82" spans="1:12" ht="19.5" customHeight="1" x14ac:dyDescent="0.25">
      <c r="A82" s="342" t="s">
        <v>445</v>
      </c>
      <c r="B82" s="182" t="s">
        <v>143</v>
      </c>
      <c r="C82" s="562">
        <f t="shared" ref="C82:K82" si="17">IF(ISERROR(C45/C21),0,(C45/C21/12)*1000)</f>
        <v>15302.48879310345</v>
      </c>
      <c r="D82" s="563">
        <f t="shared" si="17"/>
        <v>16924.552605172415</v>
      </c>
      <c r="E82" s="561">
        <f t="shared" si="17"/>
        <v>18617.007865689659</v>
      </c>
      <c r="F82" s="562">
        <f t="shared" si="17"/>
        <v>20087.301587301587</v>
      </c>
      <c r="G82" s="561">
        <f t="shared" si="17"/>
        <v>20534.313725490196</v>
      </c>
      <c r="H82" s="562">
        <f t="shared" si="17"/>
        <v>21132.530120481926</v>
      </c>
      <c r="I82" s="561">
        <f t="shared" si="17"/>
        <v>22054.563492063495</v>
      </c>
      <c r="J82" s="562">
        <f t="shared" si="17"/>
        <v>22189.0243902439</v>
      </c>
      <c r="K82" s="561">
        <f t="shared" si="17"/>
        <v>23421.686746987954</v>
      </c>
      <c r="L82" s="502"/>
    </row>
    <row r="83" spans="1:12" s="106" customFormat="1" ht="28.5" customHeight="1" x14ac:dyDescent="0.15">
      <c r="A83" s="560" t="s">
        <v>493</v>
      </c>
      <c r="B83" s="559" t="s">
        <v>143</v>
      </c>
      <c r="C83" s="558">
        <v>16028.7</v>
      </c>
      <c r="D83" s="557">
        <v>17175.099999999999</v>
      </c>
      <c r="E83" s="555" t="s">
        <v>60</v>
      </c>
      <c r="F83" s="556" t="s">
        <v>60</v>
      </c>
      <c r="G83" s="555" t="s">
        <v>60</v>
      </c>
      <c r="H83" s="556" t="s">
        <v>60</v>
      </c>
      <c r="I83" s="555" t="s">
        <v>60</v>
      </c>
      <c r="J83" s="556" t="s">
        <v>60</v>
      </c>
      <c r="K83" s="555" t="s">
        <v>60</v>
      </c>
      <c r="L83" s="554" t="s">
        <v>37</v>
      </c>
    </row>
    <row r="84" spans="1:12" ht="19.5" customHeight="1" x14ac:dyDescent="0.25">
      <c r="A84" s="342" t="s">
        <v>444</v>
      </c>
      <c r="B84" s="182" t="s">
        <v>143</v>
      </c>
      <c r="C84" s="562">
        <f t="shared" ref="C84:K84" si="18">IF(ISERROR(C46/C22),0,(C46/C22/12)*1000)</f>
        <v>26870.670585782802</v>
      </c>
      <c r="D84" s="563">
        <f t="shared" si="18"/>
        <v>29718.961667875777</v>
      </c>
      <c r="E84" s="561">
        <f t="shared" si="18"/>
        <v>32690.857834663362</v>
      </c>
      <c r="F84" s="562">
        <f t="shared" si="18"/>
        <v>35272.849462365593</v>
      </c>
      <c r="G84" s="561">
        <f t="shared" si="18"/>
        <v>36058.59375</v>
      </c>
      <c r="H84" s="562">
        <f t="shared" si="18"/>
        <v>37108.333333333336</v>
      </c>
      <c r="I84" s="561">
        <f t="shared" si="18"/>
        <v>38725.806451612902</v>
      </c>
      <c r="J84" s="562">
        <f t="shared" si="18"/>
        <v>38962.5</v>
      </c>
      <c r="K84" s="561">
        <f t="shared" si="18"/>
        <v>41127.688172043017</v>
      </c>
      <c r="L84" s="502"/>
    </row>
    <row r="85" spans="1:12" s="106" customFormat="1" ht="28.5" customHeight="1" x14ac:dyDescent="0.15">
      <c r="A85" s="560" t="s">
        <v>493</v>
      </c>
      <c r="B85" s="559" t="s">
        <v>143</v>
      </c>
      <c r="C85" s="558">
        <v>31408.7</v>
      </c>
      <c r="D85" s="557">
        <v>34393.300000000003</v>
      </c>
      <c r="E85" s="555" t="s">
        <v>60</v>
      </c>
      <c r="F85" s="556" t="s">
        <v>60</v>
      </c>
      <c r="G85" s="555" t="s">
        <v>60</v>
      </c>
      <c r="H85" s="556" t="s">
        <v>60</v>
      </c>
      <c r="I85" s="555" t="s">
        <v>60</v>
      </c>
      <c r="J85" s="556" t="s">
        <v>60</v>
      </c>
      <c r="K85" s="555" t="s">
        <v>60</v>
      </c>
      <c r="L85" s="554" t="s">
        <v>37</v>
      </c>
    </row>
    <row r="86" spans="1:12" ht="19.5" customHeight="1" x14ac:dyDescent="0.25">
      <c r="A86" s="342" t="s">
        <v>443</v>
      </c>
      <c r="B86" s="182" t="s">
        <v>143</v>
      </c>
      <c r="C86" s="562">
        <f t="shared" ref="C86:K86" si="19">IF(ISERROR(C47/C23),0,(C47/C23/12)*1000)</f>
        <v>17249.585294117649</v>
      </c>
      <c r="D86" s="563">
        <f t="shared" si="19"/>
        <v>19078.041335294121</v>
      </c>
      <c r="E86" s="561">
        <f t="shared" si="19"/>
        <v>20985.845468823532</v>
      </c>
      <c r="F86" s="562">
        <f t="shared" si="19"/>
        <v>22644.444444444445</v>
      </c>
      <c r="G86" s="561">
        <f t="shared" si="19"/>
        <v>23150.000000000004</v>
      </c>
      <c r="H86" s="562">
        <f t="shared" si="19"/>
        <v>23822.222222222223</v>
      </c>
      <c r="I86" s="561">
        <f t="shared" si="19"/>
        <v>24861.111111111109</v>
      </c>
      <c r="J86" s="562">
        <f t="shared" si="19"/>
        <v>25011.111111111109</v>
      </c>
      <c r="K86" s="561">
        <f t="shared" si="19"/>
        <v>26400.000000000004</v>
      </c>
      <c r="L86" s="502"/>
    </row>
    <row r="87" spans="1:12" s="106" customFormat="1" ht="28.5" customHeight="1" x14ac:dyDescent="0.15">
      <c r="A87" s="560" t="s">
        <v>493</v>
      </c>
      <c r="B87" s="559" t="s">
        <v>143</v>
      </c>
      <c r="C87" s="558">
        <v>26002.2</v>
      </c>
      <c r="D87" s="557">
        <v>25744.400000000001</v>
      </c>
      <c r="E87" s="555" t="s">
        <v>60</v>
      </c>
      <c r="F87" s="556" t="s">
        <v>60</v>
      </c>
      <c r="G87" s="555" t="s">
        <v>60</v>
      </c>
      <c r="H87" s="556" t="s">
        <v>60</v>
      </c>
      <c r="I87" s="555" t="s">
        <v>60</v>
      </c>
      <c r="J87" s="556" t="s">
        <v>60</v>
      </c>
      <c r="K87" s="555" t="s">
        <v>60</v>
      </c>
      <c r="L87" s="554" t="s">
        <v>37</v>
      </c>
    </row>
    <row r="88" spans="1:12" ht="29.25" customHeight="1" x14ac:dyDescent="0.25">
      <c r="A88" s="342" t="s">
        <v>442</v>
      </c>
      <c r="B88" s="182" t="s">
        <v>143</v>
      </c>
      <c r="C88" s="562">
        <f t="shared" ref="C88:K88" si="20">IF(ISERROR(C48/C24),0,(C48/C24/12)*1000)</f>
        <v>50304.305038471088</v>
      </c>
      <c r="D88" s="563">
        <f t="shared" si="20"/>
        <v>55752.178792569655</v>
      </c>
      <c r="E88" s="561">
        <f t="shared" si="20"/>
        <v>57968.642611683856</v>
      </c>
      <c r="F88" s="562">
        <f t="shared" si="20"/>
        <v>55604.20315236428</v>
      </c>
      <c r="G88" s="561">
        <f t="shared" si="20"/>
        <v>56453.962703962701</v>
      </c>
      <c r="H88" s="562">
        <f t="shared" si="20"/>
        <v>58495.64896755162</v>
      </c>
      <c r="I88" s="561">
        <f t="shared" si="20"/>
        <v>60631.582818476025</v>
      </c>
      <c r="J88" s="562">
        <f t="shared" si="20"/>
        <v>61420.386904761908</v>
      </c>
      <c r="K88" s="561">
        <f t="shared" si="20"/>
        <v>64390.694568121107</v>
      </c>
      <c r="L88" s="502"/>
    </row>
    <row r="89" spans="1:12" s="106" customFormat="1" ht="28.5" customHeight="1" x14ac:dyDescent="0.15">
      <c r="A89" s="560" t="s">
        <v>493</v>
      </c>
      <c r="B89" s="559" t="s">
        <v>143</v>
      </c>
      <c r="C89" s="558">
        <v>26002.2</v>
      </c>
      <c r="D89" s="557">
        <v>33791.300000000003</v>
      </c>
      <c r="E89" s="555" t="s">
        <v>60</v>
      </c>
      <c r="F89" s="556" t="s">
        <v>60</v>
      </c>
      <c r="G89" s="555" t="s">
        <v>60</v>
      </c>
      <c r="H89" s="556" t="s">
        <v>60</v>
      </c>
      <c r="I89" s="555" t="s">
        <v>60</v>
      </c>
      <c r="J89" s="556" t="s">
        <v>60</v>
      </c>
      <c r="K89" s="555" t="s">
        <v>60</v>
      </c>
      <c r="L89" s="554" t="s">
        <v>37</v>
      </c>
    </row>
    <row r="90" spans="1:12" ht="11.25" customHeight="1" x14ac:dyDescent="0.25">
      <c r="A90" s="342" t="s">
        <v>441</v>
      </c>
      <c r="B90" s="182" t="s">
        <v>143</v>
      </c>
      <c r="C90" s="562">
        <f t="shared" ref="C90:K90" si="21">IF(ISERROR(C49/C25),0,(C49/C25/12)*1000)</f>
        <v>21095.215858077638</v>
      </c>
      <c r="D90" s="563">
        <f t="shared" si="21"/>
        <v>23331.30873903387</v>
      </c>
      <c r="E90" s="561">
        <f t="shared" si="21"/>
        <v>25664.439612937254</v>
      </c>
      <c r="F90" s="562">
        <f t="shared" si="21"/>
        <v>27691.96428571429</v>
      </c>
      <c r="G90" s="561">
        <f t="shared" si="21"/>
        <v>28307.889546351089</v>
      </c>
      <c r="H90" s="562">
        <f t="shared" si="21"/>
        <v>29131.93612774451</v>
      </c>
      <c r="I90" s="561">
        <f t="shared" si="21"/>
        <v>30402.678571428569</v>
      </c>
      <c r="J90" s="562">
        <f t="shared" si="21"/>
        <v>30588.554216867469</v>
      </c>
      <c r="K90" s="561">
        <f t="shared" si="21"/>
        <v>32287.624750498999</v>
      </c>
      <c r="L90" s="502"/>
    </row>
    <row r="91" spans="1:12" s="106" customFormat="1" ht="28.5" customHeight="1" x14ac:dyDescent="0.15">
      <c r="A91" s="560" t="s">
        <v>493</v>
      </c>
      <c r="B91" s="559" t="s">
        <v>143</v>
      </c>
      <c r="C91" s="558">
        <v>22993.1</v>
      </c>
      <c r="D91" s="557">
        <v>25202.799999999999</v>
      </c>
      <c r="E91" s="555" t="s">
        <v>60</v>
      </c>
      <c r="F91" s="556" t="s">
        <v>60</v>
      </c>
      <c r="G91" s="555" t="s">
        <v>60</v>
      </c>
      <c r="H91" s="556" t="s">
        <v>60</v>
      </c>
      <c r="I91" s="555" t="s">
        <v>60</v>
      </c>
      <c r="J91" s="556" t="s">
        <v>60</v>
      </c>
      <c r="K91" s="555" t="s">
        <v>60</v>
      </c>
      <c r="L91" s="554" t="s">
        <v>37</v>
      </c>
    </row>
    <row r="92" spans="1:12" ht="19.5" customHeight="1" x14ac:dyDescent="0.25">
      <c r="A92" s="342" t="s">
        <v>440</v>
      </c>
      <c r="B92" s="182" t="s">
        <v>143</v>
      </c>
      <c r="C92" s="562">
        <f t="shared" ref="C92:K92" si="22">IF(ISERROR(C50/C26),0,(C50/C26/12)*1000)</f>
        <v>23619.895703703703</v>
      </c>
      <c r="D92" s="563">
        <f t="shared" si="22"/>
        <v>26123.604648296296</v>
      </c>
      <c r="E92" s="561">
        <f t="shared" si="22"/>
        <v>28735.965113125931</v>
      </c>
      <c r="F92" s="562">
        <f t="shared" si="22"/>
        <v>31006.056527590848</v>
      </c>
      <c r="G92" s="561">
        <f t="shared" si="22"/>
        <v>31695.749440715881</v>
      </c>
      <c r="H92" s="562">
        <f t="shared" si="22"/>
        <v>32618.468468468473</v>
      </c>
      <c r="I92" s="561">
        <f t="shared" si="22"/>
        <v>34041.217430368371</v>
      </c>
      <c r="J92" s="562">
        <f t="shared" si="22"/>
        <v>34249.324324324327</v>
      </c>
      <c r="K92" s="561">
        <f t="shared" si="22"/>
        <v>36151.841868823001</v>
      </c>
      <c r="L92" s="502"/>
    </row>
    <row r="93" spans="1:12" s="106" customFormat="1" ht="28.5" customHeight="1" x14ac:dyDescent="0.15">
      <c r="A93" s="560" t="s">
        <v>493</v>
      </c>
      <c r="B93" s="559" t="s">
        <v>143</v>
      </c>
      <c r="C93" s="558">
        <v>26999.4</v>
      </c>
      <c r="D93" s="557">
        <v>28293.8</v>
      </c>
      <c r="E93" s="555" t="s">
        <v>60</v>
      </c>
      <c r="F93" s="556" t="s">
        <v>60</v>
      </c>
      <c r="G93" s="555" t="s">
        <v>60</v>
      </c>
      <c r="H93" s="556" t="s">
        <v>60</v>
      </c>
      <c r="I93" s="555" t="s">
        <v>60</v>
      </c>
      <c r="J93" s="556" t="s">
        <v>60</v>
      </c>
      <c r="K93" s="555" t="s">
        <v>60</v>
      </c>
      <c r="L93" s="554" t="s">
        <v>37</v>
      </c>
    </row>
    <row r="94" spans="1:12" ht="19.5" customHeight="1" x14ac:dyDescent="0.25">
      <c r="A94" s="342" t="s">
        <v>439</v>
      </c>
      <c r="B94" s="182" t="s">
        <v>143</v>
      </c>
      <c r="C94" s="562">
        <f t="shared" ref="C94:K94" si="23">IF(ISERROR(C51/C27),0,(C51/C27/12)*1000)</f>
        <v>24972.94359756097</v>
      </c>
      <c r="D94" s="563">
        <f t="shared" si="23"/>
        <v>27620.075618902436</v>
      </c>
      <c r="E94" s="561">
        <f t="shared" si="23"/>
        <v>30382.083180792681</v>
      </c>
      <c r="F94" s="562">
        <f t="shared" si="23"/>
        <v>32781.893004115227</v>
      </c>
      <c r="G94" s="561">
        <f t="shared" si="23"/>
        <v>33511.178861788612</v>
      </c>
      <c r="H94" s="562">
        <f t="shared" si="23"/>
        <v>34486.458333333328</v>
      </c>
      <c r="I94" s="561">
        <f t="shared" si="23"/>
        <v>35991.769547325101</v>
      </c>
      <c r="J94" s="562">
        <f t="shared" si="23"/>
        <v>36211.458333333336</v>
      </c>
      <c r="K94" s="561">
        <f t="shared" si="23"/>
        <v>38223.251028806582</v>
      </c>
      <c r="L94" s="502"/>
    </row>
    <row r="95" spans="1:12" s="106" customFormat="1" ht="28.5" customHeight="1" x14ac:dyDescent="0.15">
      <c r="A95" s="560" t="s">
        <v>493</v>
      </c>
      <c r="B95" s="559" t="s">
        <v>143</v>
      </c>
      <c r="C95" s="558">
        <v>28363.200000000001</v>
      </c>
      <c r="D95" s="557">
        <v>30903.599999999999</v>
      </c>
      <c r="E95" s="555" t="s">
        <v>60</v>
      </c>
      <c r="F95" s="556" t="s">
        <v>60</v>
      </c>
      <c r="G95" s="555" t="s">
        <v>60</v>
      </c>
      <c r="H95" s="556" t="s">
        <v>60</v>
      </c>
      <c r="I95" s="555" t="s">
        <v>60</v>
      </c>
      <c r="J95" s="556" t="s">
        <v>60</v>
      </c>
      <c r="K95" s="555" t="s">
        <v>60</v>
      </c>
      <c r="L95" s="554" t="s">
        <v>37</v>
      </c>
    </row>
    <row r="96" spans="1:12" ht="11.25" customHeight="1" x14ac:dyDescent="0.25">
      <c r="A96" s="342" t="s">
        <v>438</v>
      </c>
      <c r="B96" s="182" t="s">
        <v>143</v>
      </c>
      <c r="C96" s="562">
        <f t="shared" ref="C96:K96" si="24">IF(ISERROR(C52/C28),0,(C52/C28/12)*1000)</f>
        <v>16770.983302122346</v>
      </c>
      <c r="D96" s="563">
        <f t="shared" si="24"/>
        <v>18548.707532147317</v>
      </c>
      <c r="E96" s="561">
        <f t="shared" si="24"/>
        <v>20403.578285362051</v>
      </c>
      <c r="F96" s="562">
        <f t="shared" si="24"/>
        <v>22015.536723163845</v>
      </c>
      <c r="G96" s="561">
        <f t="shared" si="24"/>
        <v>22505.121042830538</v>
      </c>
      <c r="H96" s="562">
        <f t="shared" si="24"/>
        <v>23160.238095238095</v>
      </c>
      <c r="I96" s="561">
        <f t="shared" si="24"/>
        <v>24170.443814919738</v>
      </c>
      <c r="J96" s="562">
        <f t="shared" si="24"/>
        <v>24318.357487922709</v>
      </c>
      <c r="K96" s="561">
        <f t="shared" si="24"/>
        <v>25669.061302681992</v>
      </c>
      <c r="L96" s="502"/>
    </row>
    <row r="97" spans="1:12" s="106" customFormat="1" ht="28.5" customHeight="1" x14ac:dyDescent="0.15">
      <c r="A97" s="560" t="s">
        <v>493</v>
      </c>
      <c r="B97" s="559" t="s">
        <v>143</v>
      </c>
      <c r="C97" s="558"/>
      <c r="D97" s="557"/>
      <c r="E97" s="555" t="s">
        <v>60</v>
      </c>
      <c r="F97" s="556" t="s">
        <v>60</v>
      </c>
      <c r="G97" s="555" t="s">
        <v>60</v>
      </c>
      <c r="H97" s="556" t="s">
        <v>60</v>
      </c>
      <c r="I97" s="555" t="s">
        <v>60</v>
      </c>
      <c r="J97" s="556" t="s">
        <v>60</v>
      </c>
      <c r="K97" s="555" t="s">
        <v>60</v>
      </c>
      <c r="L97" s="554" t="s">
        <v>37</v>
      </c>
    </row>
  </sheetData>
  <sheetProtection sheet="1" objects="1"/>
  <mergeCells count="10">
    <mergeCell ref="L1:L3"/>
    <mergeCell ref="A1:A3"/>
    <mergeCell ref="F1:K1"/>
    <mergeCell ref="F2:G2"/>
    <mergeCell ref="H2:I2"/>
    <mergeCell ref="J2:K2"/>
    <mergeCell ref="B1:B3"/>
    <mergeCell ref="E2:E3"/>
    <mergeCell ref="C2:C3"/>
    <mergeCell ref="D2:D3"/>
  </mergeCells>
  <conditionalFormatting sqref="C5">
    <cfRule type="cellIs" dxfId="643" priority="2" stopIfTrue="1" operator="lessThan">
      <formula>#REF!</formula>
    </cfRule>
  </conditionalFormatting>
  <conditionalFormatting sqref="D5">
    <cfRule type="cellIs" dxfId="642" priority="3" stopIfTrue="1" operator="lessThan">
      <formula>#REF!</formula>
    </cfRule>
  </conditionalFormatting>
  <conditionalFormatting sqref="E5">
    <cfRule type="cellIs" dxfId="641" priority="4" stopIfTrue="1" operator="lessThan">
      <formula>#REF!</formula>
    </cfRule>
  </conditionalFormatting>
  <conditionalFormatting sqref="F5">
    <cfRule type="cellIs" dxfId="640" priority="5" stopIfTrue="1" operator="lessThan">
      <formula>#REF!</formula>
    </cfRule>
  </conditionalFormatting>
  <conditionalFormatting sqref="G5">
    <cfRule type="cellIs" dxfId="639" priority="6" stopIfTrue="1" operator="lessThan">
      <formula>$F$5</formula>
    </cfRule>
    <cfRule type="cellIs" dxfId="638" priority="7" stopIfTrue="1" operator="lessThan">
      <formula>#REF!</formula>
    </cfRule>
  </conditionalFormatting>
  <conditionalFormatting sqref="H5">
    <cfRule type="cellIs" dxfId="637" priority="8" stopIfTrue="1" operator="lessThan">
      <formula>#REF!</formula>
    </cfRule>
  </conditionalFormatting>
  <conditionalFormatting sqref="I5">
    <cfRule type="cellIs" dxfId="636" priority="9" stopIfTrue="1" operator="lessThan">
      <formula>$H$5</formula>
    </cfRule>
    <cfRule type="cellIs" dxfId="635" priority="10" stopIfTrue="1" operator="lessThan">
      <formula>#REF!</formula>
    </cfRule>
  </conditionalFormatting>
  <conditionalFormatting sqref="J5">
    <cfRule type="cellIs" dxfId="634" priority="11" stopIfTrue="1" operator="lessThan">
      <formula>#REF!</formula>
    </cfRule>
  </conditionalFormatting>
  <conditionalFormatting sqref="K5">
    <cfRule type="cellIs" dxfId="633" priority="12" stopIfTrue="1" operator="lessThan">
      <formula>$J$5</formula>
    </cfRule>
    <cfRule type="cellIs" dxfId="632" priority="13" stopIfTrue="1" operator="lessThan">
      <formula>#REF!</formula>
    </cfRule>
  </conditionalFormatting>
  <conditionalFormatting sqref="C7">
    <cfRule type="cellIs" dxfId="631" priority="14" stopIfTrue="1" operator="lessThan">
      <formula>#REF!</formula>
    </cfRule>
  </conditionalFormatting>
  <conditionalFormatting sqref="D7">
    <cfRule type="cellIs" dxfId="630" priority="15" stopIfTrue="1" operator="lessThan">
      <formula>#REF!</formula>
    </cfRule>
  </conditionalFormatting>
  <conditionalFormatting sqref="G7">
    <cfRule type="cellIs" dxfId="629" priority="16" stopIfTrue="1" operator="lessThan">
      <formula>$F$7</formula>
    </cfRule>
  </conditionalFormatting>
  <conditionalFormatting sqref="I7">
    <cfRule type="cellIs" dxfId="628" priority="17" stopIfTrue="1" operator="lessThan">
      <formula>$H$7</formula>
    </cfRule>
  </conditionalFormatting>
  <conditionalFormatting sqref="K7">
    <cfRule type="cellIs" dxfId="627" priority="18" stopIfTrue="1" operator="lessThan">
      <formula>$J$7</formula>
    </cfRule>
  </conditionalFormatting>
  <conditionalFormatting sqref="G8">
    <cfRule type="cellIs" dxfId="626" priority="19" stopIfTrue="1" operator="lessThan">
      <formula>$F$8</formula>
    </cfRule>
  </conditionalFormatting>
  <conditionalFormatting sqref="I8">
    <cfRule type="cellIs" dxfId="625" priority="20" stopIfTrue="1" operator="lessThan">
      <formula>$H$8</formula>
    </cfRule>
  </conditionalFormatting>
  <conditionalFormatting sqref="K8">
    <cfRule type="cellIs" dxfId="624" priority="21" stopIfTrue="1" operator="lessThan">
      <formula>$J$8</formula>
    </cfRule>
  </conditionalFormatting>
  <conditionalFormatting sqref="G9">
    <cfRule type="cellIs" dxfId="623" priority="22" stopIfTrue="1" operator="lessThan">
      <formula>$F$9</formula>
    </cfRule>
  </conditionalFormatting>
  <conditionalFormatting sqref="I9">
    <cfRule type="cellIs" dxfId="622" priority="23" stopIfTrue="1" operator="lessThan">
      <formula>$H$9</formula>
    </cfRule>
  </conditionalFormatting>
  <conditionalFormatting sqref="K9">
    <cfRule type="cellIs" dxfId="621" priority="24" stopIfTrue="1" operator="lessThan">
      <formula>$J$9</formula>
    </cfRule>
  </conditionalFormatting>
  <conditionalFormatting sqref="C10">
    <cfRule type="cellIs" dxfId="620" priority="25" stopIfTrue="1" operator="lessThan">
      <formula>#REF!</formula>
    </cfRule>
  </conditionalFormatting>
  <conditionalFormatting sqref="D10">
    <cfRule type="cellIs" dxfId="619" priority="26" stopIfTrue="1" operator="lessThan">
      <formula>#REF!</formula>
    </cfRule>
  </conditionalFormatting>
  <conditionalFormatting sqref="E10">
    <cfRule type="cellIs" dxfId="618" priority="27" stopIfTrue="1" operator="lessThan">
      <formula>#REF!</formula>
    </cfRule>
  </conditionalFormatting>
  <conditionalFormatting sqref="F10">
    <cfRule type="cellIs" dxfId="617" priority="28" stopIfTrue="1" operator="lessThan">
      <formula>#REF!</formula>
    </cfRule>
  </conditionalFormatting>
  <conditionalFormatting sqref="G10">
    <cfRule type="cellIs" dxfId="616" priority="29" stopIfTrue="1" operator="lessThan">
      <formula>$F$10</formula>
    </cfRule>
    <cfRule type="cellIs" dxfId="615" priority="30" stopIfTrue="1" operator="lessThan">
      <formula>#REF!</formula>
    </cfRule>
  </conditionalFormatting>
  <conditionalFormatting sqref="H10">
    <cfRule type="cellIs" dxfId="614" priority="31" stopIfTrue="1" operator="lessThan">
      <formula>#REF!</formula>
    </cfRule>
  </conditionalFormatting>
  <conditionalFormatting sqref="I10">
    <cfRule type="cellIs" dxfId="613" priority="32" stopIfTrue="1" operator="lessThan">
      <formula>$H$10</formula>
    </cfRule>
    <cfRule type="cellIs" dxfId="612" priority="33" stopIfTrue="1" operator="lessThan">
      <formula>#REF!</formula>
    </cfRule>
  </conditionalFormatting>
  <conditionalFormatting sqref="J10">
    <cfRule type="cellIs" dxfId="611" priority="34" stopIfTrue="1" operator="lessThan">
      <formula>#REF!</formula>
    </cfRule>
  </conditionalFormatting>
  <conditionalFormatting sqref="K10">
    <cfRule type="cellIs" dxfId="610" priority="35" stopIfTrue="1" operator="lessThan">
      <formula>$J$10</formula>
    </cfRule>
    <cfRule type="cellIs" dxfId="609" priority="36" stopIfTrue="1" operator="lessThan">
      <formula>#REF!</formula>
    </cfRule>
  </conditionalFormatting>
  <conditionalFormatting sqref="C11">
    <cfRule type="cellIs" dxfId="608" priority="37" stopIfTrue="1" operator="lessThan">
      <formula>#REF!</formula>
    </cfRule>
  </conditionalFormatting>
  <conditionalFormatting sqref="D11">
    <cfRule type="cellIs" dxfId="607" priority="38" stopIfTrue="1" operator="lessThan">
      <formula>#REF!</formula>
    </cfRule>
  </conditionalFormatting>
  <conditionalFormatting sqref="G11">
    <cfRule type="cellIs" dxfId="606" priority="39" stopIfTrue="1" operator="lessThan">
      <formula>$F$11</formula>
    </cfRule>
  </conditionalFormatting>
  <conditionalFormatting sqref="I11">
    <cfRule type="cellIs" dxfId="605" priority="40" stopIfTrue="1" operator="lessThan">
      <formula>$H$11</formula>
    </cfRule>
  </conditionalFormatting>
  <conditionalFormatting sqref="K11">
    <cfRule type="cellIs" dxfId="604" priority="41" stopIfTrue="1" operator="lessThan">
      <formula>$J$11</formula>
    </cfRule>
  </conditionalFormatting>
  <conditionalFormatting sqref="C12">
    <cfRule type="cellIs" dxfId="603" priority="42" stopIfTrue="1" operator="lessThan">
      <formula>#REF!</formula>
    </cfRule>
  </conditionalFormatting>
  <conditionalFormatting sqref="D12">
    <cfRule type="cellIs" dxfId="602" priority="43" stopIfTrue="1" operator="lessThan">
      <formula>#REF!</formula>
    </cfRule>
  </conditionalFormatting>
  <conditionalFormatting sqref="G12">
    <cfRule type="cellIs" dxfId="601" priority="44" stopIfTrue="1" operator="lessThan">
      <formula>$F$12</formula>
    </cfRule>
  </conditionalFormatting>
  <conditionalFormatting sqref="I12">
    <cfRule type="cellIs" dxfId="600" priority="45" stopIfTrue="1" operator="lessThan">
      <formula>$H$12</formula>
    </cfRule>
  </conditionalFormatting>
  <conditionalFormatting sqref="K12">
    <cfRule type="cellIs" dxfId="599" priority="46" stopIfTrue="1" operator="lessThan">
      <formula>$J$12</formula>
    </cfRule>
  </conditionalFormatting>
  <conditionalFormatting sqref="C13">
    <cfRule type="cellIs" dxfId="598" priority="47" stopIfTrue="1" operator="lessThan">
      <formula>#REF!</formula>
    </cfRule>
  </conditionalFormatting>
  <conditionalFormatting sqref="D13">
    <cfRule type="cellIs" dxfId="597" priority="48" stopIfTrue="1" operator="lessThan">
      <formula>#REF!</formula>
    </cfRule>
  </conditionalFormatting>
  <conditionalFormatting sqref="G13">
    <cfRule type="cellIs" dxfId="596" priority="49" stopIfTrue="1" operator="lessThan">
      <formula>$F$13</formula>
    </cfRule>
  </conditionalFormatting>
  <conditionalFormatting sqref="I13">
    <cfRule type="cellIs" dxfId="595" priority="50" stopIfTrue="1" operator="lessThan">
      <formula>$H$13</formula>
    </cfRule>
  </conditionalFormatting>
  <conditionalFormatting sqref="K13">
    <cfRule type="cellIs" dxfId="594" priority="51" stopIfTrue="1" operator="lessThan">
      <formula>$J$13</formula>
    </cfRule>
  </conditionalFormatting>
  <conditionalFormatting sqref="C14">
    <cfRule type="cellIs" dxfId="593" priority="52" stopIfTrue="1" operator="lessThan">
      <formula>#REF!</formula>
    </cfRule>
  </conditionalFormatting>
  <conditionalFormatting sqref="D14">
    <cfRule type="cellIs" dxfId="592" priority="53" stopIfTrue="1" operator="lessThan">
      <formula>#REF!</formula>
    </cfRule>
  </conditionalFormatting>
  <conditionalFormatting sqref="G14">
    <cfRule type="cellIs" dxfId="591" priority="54" stopIfTrue="1" operator="lessThan">
      <formula>$F$14</formula>
    </cfRule>
  </conditionalFormatting>
  <conditionalFormatting sqref="I14">
    <cfRule type="cellIs" dxfId="590" priority="55" stopIfTrue="1" operator="lessThan">
      <formula>$H$14</formula>
    </cfRule>
  </conditionalFormatting>
  <conditionalFormatting sqref="K14">
    <cfRule type="cellIs" dxfId="589" priority="56" stopIfTrue="1" operator="lessThan">
      <formula>$J$14</formula>
    </cfRule>
  </conditionalFormatting>
  <conditionalFormatting sqref="C15">
    <cfRule type="cellIs" dxfId="588" priority="57" stopIfTrue="1" operator="lessThan">
      <formula>#REF!</formula>
    </cfRule>
  </conditionalFormatting>
  <conditionalFormatting sqref="D15">
    <cfRule type="cellIs" dxfId="587" priority="58" stopIfTrue="1" operator="lessThan">
      <formula>#REF!</formula>
    </cfRule>
  </conditionalFormatting>
  <conditionalFormatting sqref="G15">
    <cfRule type="cellIs" dxfId="586" priority="59" stopIfTrue="1" operator="lessThan">
      <formula>$F$15</formula>
    </cfRule>
  </conditionalFormatting>
  <conditionalFormatting sqref="I15">
    <cfRule type="cellIs" dxfId="585" priority="60" stopIfTrue="1" operator="lessThan">
      <formula>$H$15</formula>
    </cfRule>
  </conditionalFormatting>
  <conditionalFormatting sqref="K15">
    <cfRule type="cellIs" dxfId="584" priority="61" stopIfTrue="1" operator="lessThan">
      <formula>$J$15</formula>
    </cfRule>
  </conditionalFormatting>
  <conditionalFormatting sqref="C16">
    <cfRule type="cellIs" dxfId="583" priority="62" stopIfTrue="1" operator="lessThan">
      <formula>#REF!</formula>
    </cfRule>
  </conditionalFormatting>
  <conditionalFormatting sqref="D16">
    <cfRule type="cellIs" dxfId="582" priority="63" stopIfTrue="1" operator="lessThan">
      <formula>#REF!</formula>
    </cfRule>
  </conditionalFormatting>
  <conditionalFormatting sqref="G16">
    <cfRule type="cellIs" dxfId="581" priority="64" stopIfTrue="1" operator="lessThan">
      <formula>$F$16</formula>
    </cfRule>
  </conditionalFormatting>
  <conditionalFormatting sqref="I16">
    <cfRule type="cellIs" dxfId="580" priority="65" stopIfTrue="1" operator="lessThan">
      <formula>$H$16</formula>
    </cfRule>
  </conditionalFormatting>
  <conditionalFormatting sqref="K16">
    <cfRule type="cellIs" dxfId="579" priority="66" stopIfTrue="1" operator="lessThan">
      <formula>$J$16</formula>
    </cfRule>
  </conditionalFormatting>
  <conditionalFormatting sqref="C17">
    <cfRule type="cellIs" dxfId="578" priority="67" stopIfTrue="1" operator="lessThan">
      <formula>#REF!</formula>
    </cfRule>
  </conditionalFormatting>
  <conditionalFormatting sqref="D17">
    <cfRule type="cellIs" dxfId="577" priority="68" stopIfTrue="1" operator="lessThan">
      <formula>#REF!</formula>
    </cfRule>
  </conditionalFormatting>
  <conditionalFormatting sqref="G17">
    <cfRule type="cellIs" dxfId="576" priority="69" stopIfTrue="1" operator="lessThan">
      <formula>$F$17</formula>
    </cfRule>
  </conditionalFormatting>
  <conditionalFormatting sqref="I17">
    <cfRule type="cellIs" dxfId="575" priority="70" stopIfTrue="1" operator="lessThan">
      <formula>$H$17</formula>
    </cfRule>
  </conditionalFormatting>
  <conditionalFormatting sqref="K17">
    <cfRule type="cellIs" dxfId="574" priority="71" stopIfTrue="1" operator="lessThan">
      <formula>$J$17</formula>
    </cfRule>
  </conditionalFormatting>
  <conditionalFormatting sqref="C18">
    <cfRule type="cellIs" dxfId="573" priority="72" stopIfTrue="1" operator="lessThan">
      <formula>#REF!</formula>
    </cfRule>
  </conditionalFormatting>
  <conditionalFormatting sqref="D18">
    <cfRule type="cellIs" dxfId="572" priority="73" stopIfTrue="1" operator="lessThan">
      <formula>#REF!</formula>
    </cfRule>
  </conditionalFormatting>
  <conditionalFormatting sqref="G18">
    <cfRule type="cellIs" dxfId="571" priority="74" stopIfTrue="1" operator="lessThan">
      <formula>$F$18</formula>
    </cfRule>
  </conditionalFormatting>
  <conditionalFormatting sqref="I18">
    <cfRule type="cellIs" dxfId="570" priority="75" stopIfTrue="1" operator="lessThan">
      <formula>$H$18</formula>
    </cfRule>
  </conditionalFormatting>
  <conditionalFormatting sqref="K18">
    <cfRule type="cellIs" dxfId="569" priority="76" stopIfTrue="1" operator="lessThan">
      <formula>$J$18</formula>
    </cfRule>
  </conditionalFormatting>
  <conditionalFormatting sqref="C19">
    <cfRule type="cellIs" dxfId="568" priority="77" stopIfTrue="1" operator="lessThan">
      <formula>#REF!</formula>
    </cfRule>
  </conditionalFormatting>
  <conditionalFormatting sqref="D19">
    <cfRule type="cellIs" dxfId="567" priority="78" stopIfTrue="1" operator="lessThan">
      <formula>#REF!</formula>
    </cfRule>
  </conditionalFormatting>
  <conditionalFormatting sqref="G19">
    <cfRule type="cellIs" dxfId="566" priority="79" stopIfTrue="1" operator="lessThan">
      <formula>$F$19</formula>
    </cfRule>
  </conditionalFormatting>
  <conditionalFormatting sqref="I19">
    <cfRule type="cellIs" dxfId="565" priority="80" stopIfTrue="1" operator="lessThan">
      <formula>$H$19</formula>
    </cfRule>
  </conditionalFormatting>
  <conditionalFormatting sqref="K19">
    <cfRule type="cellIs" dxfId="564" priority="81" stopIfTrue="1" operator="lessThan">
      <formula>$J$19</formula>
    </cfRule>
  </conditionalFormatting>
  <conditionalFormatting sqref="C20">
    <cfRule type="cellIs" dxfId="563" priority="82" stopIfTrue="1" operator="lessThan">
      <formula>#REF!</formula>
    </cfRule>
  </conditionalFormatting>
  <conditionalFormatting sqref="D20">
    <cfRule type="cellIs" dxfId="562" priority="83" stopIfTrue="1" operator="lessThan">
      <formula>#REF!</formula>
    </cfRule>
  </conditionalFormatting>
  <conditionalFormatting sqref="G20">
    <cfRule type="cellIs" dxfId="561" priority="84" stopIfTrue="1" operator="lessThan">
      <formula>$F$20</formula>
    </cfRule>
  </conditionalFormatting>
  <conditionalFormatting sqref="I20">
    <cfRule type="cellIs" dxfId="560" priority="85" stopIfTrue="1" operator="lessThan">
      <formula>$H$20</formula>
    </cfRule>
  </conditionalFormatting>
  <conditionalFormatting sqref="K20">
    <cfRule type="cellIs" dxfId="559" priority="86" stopIfTrue="1" operator="lessThan">
      <formula>$J$20</formula>
    </cfRule>
  </conditionalFormatting>
  <conditionalFormatting sqref="C21">
    <cfRule type="cellIs" dxfId="558" priority="87" stopIfTrue="1" operator="lessThan">
      <formula>#REF!</formula>
    </cfRule>
  </conditionalFormatting>
  <conditionalFormatting sqref="D21">
    <cfRule type="cellIs" dxfId="557" priority="88" stopIfTrue="1" operator="lessThan">
      <formula>#REF!</formula>
    </cfRule>
  </conditionalFormatting>
  <conditionalFormatting sqref="G21">
    <cfRule type="cellIs" dxfId="556" priority="89" stopIfTrue="1" operator="lessThan">
      <formula>$F$21</formula>
    </cfRule>
  </conditionalFormatting>
  <conditionalFormatting sqref="I21">
    <cfRule type="cellIs" dxfId="555" priority="90" stopIfTrue="1" operator="lessThan">
      <formula>$H$21</formula>
    </cfRule>
  </conditionalFormatting>
  <conditionalFormatting sqref="K21">
    <cfRule type="cellIs" dxfId="554" priority="91" stopIfTrue="1" operator="lessThan">
      <formula>$J$21</formula>
    </cfRule>
  </conditionalFormatting>
  <conditionalFormatting sqref="C22">
    <cfRule type="cellIs" dxfId="553" priority="92" stopIfTrue="1" operator="lessThan">
      <formula>#REF!</formula>
    </cfRule>
  </conditionalFormatting>
  <conditionalFormatting sqref="D22">
    <cfRule type="cellIs" dxfId="552" priority="93" stopIfTrue="1" operator="lessThan">
      <formula>#REF!</formula>
    </cfRule>
  </conditionalFormatting>
  <conditionalFormatting sqref="G22">
    <cfRule type="cellIs" dxfId="551" priority="94" stopIfTrue="1" operator="lessThan">
      <formula>$F$22</formula>
    </cfRule>
  </conditionalFormatting>
  <conditionalFormatting sqref="I22">
    <cfRule type="cellIs" dxfId="550" priority="95" stopIfTrue="1" operator="lessThan">
      <formula>$H$22</formula>
    </cfRule>
  </conditionalFormatting>
  <conditionalFormatting sqref="K22">
    <cfRule type="cellIs" dxfId="549" priority="96" stopIfTrue="1" operator="lessThan">
      <formula>$J$22</formula>
    </cfRule>
  </conditionalFormatting>
  <conditionalFormatting sqref="C23">
    <cfRule type="cellIs" dxfId="548" priority="97" stopIfTrue="1" operator="lessThan">
      <formula>#REF!</formula>
    </cfRule>
  </conditionalFormatting>
  <conditionalFormatting sqref="D23">
    <cfRule type="cellIs" dxfId="547" priority="98" stopIfTrue="1" operator="lessThan">
      <formula>#REF!</formula>
    </cfRule>
  </conditionalFormatting>
  <conditionalFormatting sqref="G23">
    <cfRule type="cellIs" dxfId="546" priority="99" stopIfTrue="1" operator="lessThan">
      <formula>$F$23</formula>
    </cfRule>
  </conditionalFormatting>
  <conditionalFormatting sqref="I23">
    <cfRule type="cellIs" dxfId="545" priority="100" stopIfTrue="1" operator="lessThan">
      <formula>$H$23</formula>
    </cfRule>
  </conditionalFormatting>
  <conditionalFormatting sqref="K23">
    <cfRule type="cellIs" dxfId="544" priority="101" stopIfTrue="1" operator="lessThan">
      <formula>$J$23</formula>
    </cfRule>
  </conditionalFormatting>
  <conditionalFormatting sqref="C24">
    <cfRule type="cellIs" dxfId="543" priority="102" stopIfTrue="1" operator="lessThan">
      <formula>#REF!</formula>
    </cfRule>
  </conditionalFormatting>
  <conditionalFormatting sqref="D24">
    <cfRule type="cellIs" dxfId="542" priority="103" stopIfTrue="1" operator="lessThan">
      <formula>#REF!</formula>
    </cfRule>
  </conditionalFormatting>
  <conditionalFormatting sqref="G24">
    <cfRule type="cellIs" dxfId="541" priority="104" stopIfTrue="1" operator="lessThan">
      <formula>$F$24</formula>
    </cfRule>
  </conditionalFormatting>
  <conditionalFormatting sqref="I24">
    <cfRule type="cellIs" dxfId="540" priority="105" stopIfTrue="1" operator="lessThan">
      <formula>$H$24</formula>
    </cfRule>
  </conditionalFormatting>
  <conditionalFormatting sqref="K24">
    <cfRule type="cellIs" dxfId="539" priority="106" stopIfTrue="1" operator="lessThan">
      <formula>$J$24</formula>
    </cfRule>
  </conditionalFormatting>
  <conditionalFormatting sqref="C25">
    <cfRule type="cellIs" dxfId="538" priority="107" stopIfTrue="1" operator="lessThan">
      <formula>#REF!</formula>
    </cfRule>
  </conditionalFormatting>
  <conditionalFormatting sqref="D25">
    <cfRule type="cellIs" dxfId="537" priority="108" stopIfTrue="1" operator="lessThan">
      <formula>#REF!</formula>
    </cfRule>
  </conditionalFormatting>
  <conditionalFormatting sqref="G25">
    <cfRule type="cellIs" dxfId="536" priority="109" stopIfTrue="1" operator="lessThan">
      <formula>$F$25</formula>
    </cfRule>
  </conditionalFormatting>
  <conditionalFormatting sqref="I25">
    <cfRule type="cellIs" dxfId="535" priority="110" stopIfTrue="1" operator="lessThan">
      <formula>$H$25</formula>
    </cfRule>
  </conditionalFormatting>
  <conditionalFormatting sqref="K25">
    <cfRule type="cellIs" dxfId="534" priority="111" stopIfTrue="1" operator="lessThan">
      <formula>$J$25</formula>
    </cfRule>
  </conditionalFormatting>
  <conditionalFormatting sqref="C26">
    <cfRule type="cellIs" dxfId="533" priority="112" stopIfTrue="1" operator="lessThan">
      <formula>#REF!</formula>
    </cfRule>
  </conditionalFormatting>
  <conditionalFormatting sqref="D26">
    <cfRule type="cellIs" dxfId="532" priority="113" stopIfTrue="1" operator="lessThan">
      <formula>#REF!</formula>
    </cfRule>
  </conditionalFormatting>
  <conditionalFormatting sqref="G26">
    <cfRule type="cellIs" dxfId="531" priority="114" stopIfTrue="1" operator="lessThan">
      <formula>$F$26</formula>
    </cfRule>
  </conditionalFormatting>
  <conditionalFormatting sqref="I26">
    <cfRule type="cellIs" dxfId="530" priority="115" stopIfTrue="1" operator="lessThan">
      <formula>$H$26</formula>
    </cfRule>
  </conditionalFormatting>
  <conditionalFormatting sqref="K26">
    <cfRule type="cellIs" dxfId="529" priority="116" stopIfTrue="1" operator="lessThan">
      <formula>$J$26</formula>
    </cfRule>
  </conditionalFormatting>
  <conditionalFormatting sqref="C27">
    <cfRule type="cellIs" dxfId="528" priority="117" stopIfTrue="1" operator="lessThan">
      <formula>#REF!</formula>
    </cfRule>
  </conditionalFormatting>
  <conditionalFormatting sqref="D27">
    <cfRule type="cellIs" dxfId="527" priority="118" stopIfTrue="1" operator="lessThan">
      <formula>#REF!</formula>
    </cfRule>
  </conditionalFormatting>
  <conditionalFormatting sqref="G27">
    <cfRule type="cellIs" dxfId="526" priority="119" stopIfTrue="1" operator="lessThan">
      <formula>$F$27</formula>
    </cfRule>
  </conditionalFormatting>
  <conditionalFormatting sqref="I27">
    <cfRule type="cellIs" dxfId="525" priority="120" stopIfTrue="1" operator="lessThan">
      <formula>$H$27</formula>
    </cfRule>
  </conditionalFormatting>
  <conditionalFormatting sqref="K27">
    <cfRule type="cellIs" dxfId="524" priority="121" stopIfTrue="1" operator="lessThan">
      <formula>$J$27</formula>
    </cfRule>
  </conditionalFormatting>
  <conditionalFormatting sqref="C28">
    <cfRule type="cellIs" dxfId="523" priority="122" stopIfTrue="1" operator="lessThan">
      <formula>#REF!</formula>
    </cfRule>
  </conditionalFormatting>
  <conditionalFormatting sqref="D28">
    <cfRule type="cellIs" dxfId="522" priority="123" stopIfTrue="1" operator="lessThan">
      <formula>#REF!</formula>
    </cfRule>
  </conditionalFormatting>
  <conditionalFormatting sqref="G28">
    <cfRule type="cellIs" dxfId="521" priority="124" stopIfTrue="1" operator="lessThan">
      <formula>$F$28</formula>
    </cfRule>
  </conditionalFormatting>
  <conditionalFormatting sqref="I28">
    <cfRule type="cellIs" dxfId="520" priority="125" stopIfTrue="1" operator="lessThan">
      <formula>$H$28</formula>
    </cfRule>
  </conditionalFormatting>
  <conditionalFormatting sqref="K28">
    <cfRule type="cellIs" dxfId="519" priority="126" stopIfTrue="1" operator="lessThan">
      <formula>$J$28</formula>
    </cfRule>
  </conditionalFormatting>
  <conditionalFormatting sqref="C29">
    <cfRule type="cellIs" dxfId="518" priority="127" stopIfTrue="1" operator="lessThan">
      <formula>#REF!</formula>
    </cfRule>
  </conditionalFormatting>
  <conditionalFormatting sqref="D29">
    <cfRule type="cellIs" dxfId="517" priority="128" stopIfTrue="1" operator="lessThan">
      <formula>$C$29</formula>
    </cfRule>
    <cfRule type="cellIs" dxfId="516" priority="129" stopIfTrue="1" operator="lessThan">
      <formula>#REF!</formula>
    </cfRule>
  </conditionalFormatting>
  <conditionalFormatting sqref="E29">
    <cfRule type="cellIs" dxfId="515" priority="130" stopIfTrue="1" operator="lessThan">
      <formula>$D$29</formula>
    </cfRule>
    <cfRule type="cellIs" dxfId="514" priority="131" stopIfTrue="1" operator="lessThan">
      <formula>#REF!</formula>
    </cfRule>
  </conditionalFormatting>
  <conditionalFormatting sqref="F29">
    <cfRule type="cellIs" dxfId="513" priority="132" stopIfTrue="1" operator="lessThan">
      <formula>$E$29</formula>
    </cfRule>
    <cfRule type="cellIs" dxfId="512" priority="133" stopIfTrue="1" operator="lessThan">
      <formula>#REF!</formula>
    </cfRule>
  </conditionalFormatting>
  <conditionalFormatting sqref="G29">
    <cfRule type="cellIs" dxfId="511" priority="134" stopIfTrue="1" operator="lessThan">
      <formula>$F$29</formula>
    </cfRule>
    <cfRule type="cellIs" dxfId="510" priority="135" stopIfTrue="1" operator="lessThan">
      <formula>#REF!</formula>
    </cfRule>
  </conditionalFormatting>
  <conditionalFormatting sqref="H29">
    <cfRule type="cellIs" dxfId="509" priority="136" stopIfTrue="1" operator="lessThan">
      <formula>$F$29</formula>
    </cfRule>
    <cfRule type="cellIs" dxfId="508" priority="137" stopIfTrue="1" operator="lessThan">
      <formula>#REF!</formula>
    </cfRule>
  </conditionalFormatting>
  <conditionalFormatting sqref="I29">
    <cfRule type="cellIs" dxfId="507" priority="138" stopIfTrue="1" operator="lessThan">
      <formula>$H$29</formula>
    </cfRule>
    <cfRule type="cellIs" dxfId="506" priority="139" stopIfTrue="1" operator="lessThan">
      <formula>#REF!</formula>
    </cfRule>
  </conditionalFormatting>
  <conditionalFormatting sqref="J29">
    <cfRule type="cellIs" dxfId="505" priority="140" stopIfTrue="1" operator="lessThan">
      <formula>$H$29</formula>
    </cfRule>
    <cfRule type="cellIs" dxfId="504" priority="141" stopIfTrue="1" operator="lessThan">
      <formula>#REF!</formula>
    </cfRule>
  </conditionalFormatting>
  <conditionalFormatting sqref="K29">
    <cfRule type="cellIs" dxfId="503" priority="142" stopIfTrue="1" operator="lessThan">
      <formula>$J$29</formula>
    </cfRule>
    <cfRule type="cellIs" dxfId="502" priority="143" stopIfTrue="1" operator="lessThan">
      <formula>#REF!</formula>
    </cfRule>
  </conditionalFormatting>
  <conditionalFormatting sqref="C31">
    <cfRule type="cellIs" dxfId="501" priority="144" stopIfTrue="1" operator="lessThan">
      <formula>#REF!</formula>
    </cfRule>
  </conditionalFormatting>
  <conditionalFormatting sqref="D31">
    <cfRule type="cellIs" dxfId="500" priority="145" stopIfTrue="1" operator="lessThan">
      <formula>#REF!</formula>
    </cfRule>
  </conditionalFormatting>
  <conditionalFormatting sqref="G31">
    <cfRule type="cellIs" dxfId="499" priority="146" stopIfTrue="1" operator="lessThan">
      <formula>$F$31</formula>
    </cfRule>
  </conditionalFormatting>
  <conditionalFormatting sqref="I31">
    <cfRule type="cellIs" dxfId="498" priority="147" stopIfTrue="1" operator="lessThan">
      <formula>$H$31</formula>
    </cfRule>
  </conditionalFormatting>
  <conditionalFormatting sqref="K31">
    <cfRule type="cellIs" dxfId="497" priority="148" stopIfTrue="1" operator="lessThan">
      <formula>$J$31</formula>
    </cfRule>
  </conditionalFormatting>
  <conditionalFormatting sqref="G32">
    <cfRule type="cellIs" dxfId="496" priority="149" stopIfTrue="1" operator="lessThan">
      <formula>$F$32</formula>
    </cfRule>
  </conditionalFormatting>
  <conditionalFormatting sqref="I32">
    <cfRule type="cellIs" dxfId="495" priority="150" stopIfTrue="1" operator="lessThan">
      <formula>$H$32</formula>
    </cfRule>
  </conditionalFormatting>
  <conditionalFormatting sqref="K32">
    <cfRule type="cellIs" dxfId="494" priority="151" stopIfTrue="1" operator="lessThan">
      <formula>$J$32</formula>
    </cfRule>
  </conditionalFormatting>
  <conditionalFormatting sqref="G33">
    <cfRule type="cellIs" dxfId="493" priority="152" stopIfTrue="1" operator="lessThan">
      <formula>$F$33</formula>
    </cfRule>
  </conditionalFormatting>
  <conditionalFormatting sqref="I33">
    <cfRule type="cellIs" dxfId="492" priority="153" stopIfTrue="1" operator="lessThan">
      <formula>$H$33</formula>
    </cfRule>
  </conditionalFormatting>
  <conditionalFormatting sqref="K33">
    <cfRule type="cellIs" dxfId="491" priority="154" stopIfTrue="1" operator="lessThan">
      <formula>$J$33</formula>
    </cfRule>
  </conditionalFormatting>
  <conditionalFormatting sqref="C35">
    <cfRule type="cellIs" dxfId="490" priority="155" stopIfTrue="1" operator="lessThan">
      <formula>#REF!</formula>
    </cfRule>
  </conditionalFormatting>
  <conditionalFormatting sqref="D35">
    <cfRule type="cellIs" dxfId="489" priority="156" stopIfTrue="1" operator="lessThan">
      <formula>#REF!</formula>
    </cfRule>
  </conditionalFormatting>
  <conditionalFormatting sqref="G35">
    <cfRule type="cellIs" dxfId="488" priority="157" stopIfTrue="1" operator="lessThan">
      <formula>$F$35</formula>
    </cfRule>
  </conditionalFormatting>
  <conditionalFormatting sqref="I35">
    <cfRule type="cellIs" dxfId="487" priority="158" stopIfTrue="1" operator="lessThan">
      <formula>$H$35</formula>
    </cfRule>
  </conditionalFormatting>
  <conditionalFormatting sqref="K35">
    <cfRule type="cellIs" dxfId="486" priority="159" stopIfTrue="1" operator="lessThan">
      <formula>$J$35</formula>
    </cfRule>
  </conditionalFormatting>
  <conditionalFormatting sqref="C36">
    <cfRule type="cellIs" dxfId="485" priority="160" stopIfTrue="1" operator="lessThan">
      <formula>#REF!</formula>
    </cfRule>
  </conditionalFormatting>
  <conditionalFormatting sqref="D36">
    <cfRule type="cellIs" dxfId="484" priority="161" stopIfTrue="1" operator="lessThan">
      <formula>#REF!</formula>
    </cfRule>
  </conditionalFormatting>
  <conditionalFormatting sqref="G36">
    <cfRule type="cellIs" dxfId="483" priority="162" stopIfTrue="1" operator="lessThan">
      <formula>$F$36</formula>
    </cfRule>
  </conditionalFormatting>
  <conditionalFormatting sqref="I36">
    <cfRule type="cellIs" dxfId="482" priority="163" stopIfTrue="1" operator="lessThan">
      <formula>$H$36</formula>
    </cfRule>
  </conditionalFormatting>
  <conditionalFormatting sqref="K36">
    <cfRule type="cellIs" dxfId="481" priority="164" stopIfTrue="1" operator="lessThan">
      <formula>$J$36</formula>
    </cfRule>
  </conditionalFormatting>
  <conditionalFormatting sqref="C37">
    <cfRule type="cellIs" dxfId="480" priority="165" stopIfTrue="1" operator="lessThan">
      <formula>#REF!</formula>
    </cfRule>
  </conditionalFormatting>
  <conditionalFormatting sqref="D37">
    <cfRule type="cellIs" dxfId="479" priority="166" stopIfTrue="1" operator="lessThan">
      <formula>#REF!</formula>
    </cfRule>
  </conditionalFormatting>
  <conditionalFormatting sqref="G37">
    <cfRule type="cellIs" dxfId="478" priority="167" stopIfTrue="1" operator="lessThan">
      <formula>$F$37</formula>
    </cfRule>
  </conditionalFormatting>
  <conditionalFormatting sqref="I37">
    <cfRule type="cellIs" dxfId="477" priority="168" stopIfTrue="1" operator="lessThan">
      <formula>$H$37</formula>
    </cfRule>
  </conditionalFormatting>
  <conditionalFormatting sqref="K37">
    <cfRule type="cellIs" dxfId="476" priority="169" stopIfTrue="1" operator="lessThan">
      <formula>$J$37</formula>
    </cfRule>
  </conditionalFormatting>
  <conditionalFormatting sqref="C38">
    <cfRule type="cellIs" dxfId="475" priority="170" stopIfTrue="1" operator="lessThan">
      <formula>#REF!</formula>
    </cfRule>
  </conditionalFormatting>
  <conditionalFormatting sqref="D38">
    <cfRule type="cellIs" dxfId="474" priority="171" stopIfTrue="1" operator="lessThan">
      <formula>#REF!</formula>
    </cfRule>
  </conditionalFormatting>
  <conditionalFormatting sqref="G38">
    <cfRule type="cellIs" dxfId="473" priority="172" stopIfTrue="1" operator="lessThan">
      <formula>$F$38</formula>
    </cfRule>
  </conditionalFormatting>
  <conditionalFormatting sqref="I38">
    <cfRule type="cellIs" dxfId="472" priority="173" stopIfTrue="1" operator="lessThan">
      <formula>$H$38</formula>
    </cfRule>
  </conditionalFormatting>
  <conditionalFormatting sqref="K38">
    <cfRule type="cellIs" dxfId="471" priority="174" stopIfTrue="1" operator="lessThan">
      <formula>$J$38</formula>
    </cfRule>
  </conditionalFormatting>
  <conditionalFormatting sqref="C39">
    <cfRule type="cellIs" dxfId="470" priority="175" stopIfTrue="1" operator="lessThan">
      <formula>#REF!</formula>
    </cfRule>
  </conditionalFormatting>
  <conditionalFormatting sqref="D39">
    <cfRule type="cellIs" dxfId="469" priority="176" stopIfTrue="1" operator="lessThan">
      <formula>#REF!</formula>
    </cfRule>
  </conditionalFormatting>
  <conditionalFormatting sqref="G39">
    <cfRule type="cellIs" dxfId="468" priority="177" stopIfTrue="1" operator="lessThan">
      <formula>$F$39</formula>
    </cfRule>
  </conditionalFormatting>
  <conditionalFormatting sqref="I39">
    <cfRule type="cellIs" dxfId="467" priority="178" stopIfTrue="1" operator="lessThan">
      <formula>$H$39</formula>
    </cfRule>
  </conditionalFormatting>
  <conditionalFormatting sqref="K39">
    <cfRule type="cellIs" dxfId="466" priority="179" stopIfTrue="1" operator="lessThan">
      <formula>$J$39</formula>
    </cfRule>
  </conditionalFormatting>
  <conditionalFormatting sqref="D40">
    <cfRule type="cellIs" dxfId="465" priority="180" stopIfTrue="1" operator="lessThan">
      <formula>#REF!</formula>
    </cfRule>
  </conditionalFormatting>
  <conditionalFormatting sqref="G40">
    <cfRule type="cellIs" dxfId="464" priority="181" stopIfTrue="1" operator="lessThan">
      <formula>$F$40</formula>
    </cfRule>
  </conditionalFormatting>
  <conditionalFormatting sqref="I40">
    <cfRule type="cellIs" dxfId="463" priority="182" stopIfTrue="1" operator="lessThan">
      <formula>$H$40</formula>
    </cfRule>
  </conditionalFormatting>
  <conditionalFormatting sqref="K40">
    <cfRule type="cellIs" dxfId="462" priority="183" stopIfTrue="1" operator="lessThan">
      <formula>$J$40</formula>
    </cfRule>
  </conditionalFormatting>
  <conditionalFormatting sqref="C41">
    <cfRule type="cellIs" dxfId="461" priority="184" stopIfTrue="1" operator="lessThan">
      <formula>#REF!</formula>
    </cfRule>
  </conditionalFormatting>
  <conditionalFormatting sqref="D41">
    <cfRule type="cellIs" dxfId="460" priority="185" stopIfTrue="1" operator="lessThan">
      <formula>#REF!</formula>
    </cfRule>
  </conditionalFormatting>
  <conditionalFormatting sqref="G41">
    <cfRule type="cellIs" dxfId="459" priority="186" stopIfTrue="1" operator="lessThan">
      <formula>$F$41</formula>
    </cfRule>
  </conditionalFormatting>
  <conditionalFormatting sqref="I41">
    <cfRule type="cellIs" dxfId="458" priority="187" stopIfTrue="1" operator="lessThan">
      <formula>$H$41</formula>
    </cfRule>
  </conditionalFormatting>
  <conditionalFormatting sqref="K41">
    <cfRule type="cellIs" dxfId="457" priority="188" stopIfTrue="1" operator="lessThan">
      <formula>$J$41</formula>
    </cfRule>
  </conditionalFormatting>
  <conditionalFormatting sqref="C42">
    <cfRule type="cellIs" dxfId="456" priority="189" stopIfTrue="1" operator="lessThan">
      <formula>#REF!</formula>
    </cfRule>
  </conditionalFormatting>
  <conditionalFormatting sqref="D42">
    <cfRule type="cellIs" dxfId="455" priority="190" stopIfTrue="1" operator="lessThan">
      <formula>#REF!</formula>
    </cfRule>
  </conditionalFormatting>
  <conditionalFormatting sqref="G42">
    <cfRule type="cellIs" dxfId="454" priority="191" stopIfTrue="1" operator="lessThan">
      <formula>$F$42</formula>
    </cfRule>
  </conditionalFormatting>
  <conditionalFormatting sqref="I42">
    <cfRule type="cellIs" dxfId="453" priority="192" stopIfTrue="1" operator="lessThan">
      <formula>$H$42</formula>
    </cfRule>
  </conditionalFormatting>
  <conditionalFormatting sqref="K42">
    <cfRule type="cellIs" dxfId="452" priority="193" stopIfTrue="1" operator="lessThan">
      <formula>$J$42</formula>
    </cfRule>
  </conditionalFormatting>
  <conditionalFormatting sqref="C43">
    <cfRule type="cellIs" dxfId="451" priority="194" stopIfTrue="1" operator="lessThan">
      <formula>#REF!</formula>
    </cfRule>
  </conditionalFormatting>
  <conditionalFormatting sqref="D43">
    <cfRule type="cellIs" dxfId="450" priority="195" stopIfTrue="1" operator="lessThan">
      <formula>#REF!</formula>
    </cfRule>
  </conditionalFormatting>
  <conditionalFormatting sqref="G43">
    <cfRule type="cellIs" dxfId="449" priority="196" stopIfTrue="1" operator="lessThan">
      <formula>$F$43</formula>
    </cfRule>
  </conditionalFormatting>
  <conditionalFormatting sqref="I43">
    <cfRule type="cellIs" dxfId="448" priority="197" stopIfTrue="1" operator="lessThan">
      <formula>$H$43</formula>
    </cfRule>
  </conditionalFormatting>
  <conditionalFormatting sqref="K43">
    <cfRule type="cellIs" dxfId="447" priority="198" stopIfTrue="1" operator="lessThan">
      <formula>$J$43</formula>
    </cfRule>
  </conditionalFormatting>
  <conditionalFormatting sqref="C44">
    <cfRule type="cellIs" dxfId="446" priority="199" stopIfTrue="1" operator="lessThan">
      <formula>#REF!</formula>
    </cfRule>
  </conditionalFormatting>
  <conditionalFormatting sqref="D44">
    <cfRule type="cellIs" dxfId="445" priority="200" stopIfTrue="1" operator="lessThan">
      <formula>#REF!</formula>
    </cfRule>
  </conditionalFormatting>
  <conditionalFormatting sqref="G44">
    <cfRule type="cellIs" dxfId="444" priority="201" stopIfTrue="1" operator="lessThan">
      <formula>$F$44</formula>
    </cfRule>
  </conditionalFormatting>
  <conditionalFormatting sqref="I44">
    <cfRule type="cellIs" dxfId="443" priority="202" stopIfTrue="1" operator="lessThan">
      <formula>$H$44</formula>
    </cfRule>
  </conditionalFormatting>
  <conditionalFormatting sqref="K44">
    <cfRule type="cellIs" dxfId="442" priority="203" stopIfTrue="1" operator="lessThan">
      <formula>$J$44</formula>
    </cfRule>
  </conditionalFormatting>
  <conditionalFormatting sqref="C45">
    <cfRule type="cellIs" dxfId="441" priority="204" stopIfTrue="1" operator="lessThan">
      <formula>#REF!</formula>
    </cfRule>
  </conditionalFormatting>
  <conditionalFormatting sqref="D45">
    <cfRule type="cellIs" dxfId="440" priority="205" stopIfTrue="1" operator="lessThan">
      <formula>#REF!</formula>
    </cfRule>
  </conditionalFormatting>
  <conditionalFormatting sqref="G45">
    <cfRule type="cellIs" dxfId="439" priority="206" stopIfTrue="1" operator="lessThan">
      <formula>$F$45</formula>
    </cfRule>
  </conditionalFormatting>
  <conditionalFormatting sqref="I45">
    <cfRule type="cellIs" dxfId="438" priority="207" stopIfTrue="1" operator="lessThan">
      <formula>$H$45</formula>
    </cfRule>
  </conditionalFormatting>
  <conditionalFormatting sqref="K45">
    <cfRule type="cellIs" dxfId="437" priority="208" stopIfTrue="1" operator="lessThan">
      <formula>$J$45</formula>
    </cfRule>
  </conditionalFormatting>
  <conditionalFormatting sqref="C46">
    <cfRule type="cellIs" dxfId="436" priority="209" stopIfTrue="1" operator="lessThan">
      <formula>#REF!</formula>
    </cfRule>
  </conditionalFormatting>
  <conditionalFormatting sqref="D46">
    <cfRule type="cellIs" dxfId="435" priority="210" stopIfTrue="1" operator="lessThan">
      <formula>#REF!</formula>
    </cfRule>
  </conditionalFormatting>
  <conditionalFormatting sqref="G46">
    <cfRule type="cellIs" dxfId="434" priority="211" stopIfTrue="1" operator="lessThan">
      <formula>$F$46</formula>
    </cfRule>
  </conditionalFormatting>
  <conditionalFormatting sqref="I46">
    <cfRule type="cellIs" dxfId="433" priority="212" stopIfTrue="1" operator="lessThan">
      <formula>$H$46</formula>
    </cfRule>
  </conditionalFormatting>
  <conditionalFormatting sqref="K46">
    <cfRule type="cellIs" dxfId="432" priority="213" stopIfTrue="1" operator="lessThan">
      <formula>$J$46</formula>
    </cfRule>
  </conditionalFormatting>
  <conditionalFormatting sqref="C47">
    <cfRule type="cellIs" dxfId="431" priority="214" stopIfTrue="1" operator="lessThan">
      <formula>#REF!</formula>
    </cfRule>
  </conditionalFormatting>
  <conditionalFormatting sqref="D47">
    <cfRule type="cellIs" dxfId="430" priority="215" stopIfTrue="1" operator="lessThan">
      <formula>#REF!</formula>
    </cfRule>
  </conditionalFormatting>
  <conditionalFormatting sqref="G47">
    <cfRule type="cellIs" dxfId="429" priority="216" stopIfTrue="1" operator="lessThan">
      <formula>$F$47</formula>
    </cfRule>
  </conditionalFormatting>
  <conditionalFormatting sqref="I47">
    <cfRule type="cellIs" dxfId="428" priority="217" stopIfTrue="1" operator="lessThan">
      <formula>$H$47</formula>
    </cfRule>
  </conditionalFormatting>
  <conditionalFormatting sqref="K47">
    <cfRule type="cellIs" dxfId="427" priority="218" stopIfTrue="1" operator="lessThan">
      <formula>$J$47</formula>
    </cfRule>
  </conditionalFormatting>
  <conditionalFormatting sqref="C48">
    <cfRule type="cellIs" dxfId="426" priority="219" stopIfTrue="1" operator="lessThan">
      <formula>#REF!</formula>
    </cfRule>
  </conditionalFormatting>
  <conditionalFormatting sqref="D48">
    <cfRule type="cellIs" dxfId="425" priority="220" stopIfTrue="1" operator="lessThan">
      <formula>#REF!</formula>
    </cfRule>
  </conditionalFormatting>
  <conditionalFormatting sqref="G48">
    <cfRule type="cellIs" dxfId="424" priority="221" stopIfTrue="1" operator="lessThan">
      <formula>$F$48</formula>
    </cfRule>
  </conditionalFormatting>
  <conditionalFormatting sqref="I48">
    <cfRule type="cellIs" dxfId="423" priority="222" stopIfTrue="1" operator="lessThan">
      <formula>$H$48</formula>
    </cfRule>
  </conditionalFormatting>
  <conditionalFormatting sqref="K48">
    <cfRule type="cellIs" dxfId="422" priority="223" stopIfTrue="1" operator="lessThan">
      <formula>$J$48</formula>
    </cfRule>
  </conditionalFormatting>
  <conditionalFormatting sqref="C49">
    <cfRule type="cellIs" dxfId="421" priority="224" stopIfTrue="1" operator="lessThan">
      <formula>#REF!</formula>
    </cfRule>
  </conditionalFormatting>
  <conditionalFormatting sqref="D49">
    <cfRule type="cellIs" dxfId="420" priority="225" stopIfTrue="1" operator="lessThan">
      <formula>#REF!</formula>
    </cfRule>
  </conditionalFormatting>
  <conditionalFormatting sqref="G49">
    <cfRule type="cellIs" dxfId="419" priority="226" stopIfTrue="1" operator="lessThan">
      <formula>$F$49</formula>
    </cfRule>
  </conditionalFormatting>
  <conditionalFormatting sqref="I49">
    <cfRule type="cellIs" dxfId="418" priority="227" stopIfTrue="1" operator="lessThan">
      <formula>$H$49</formula>
    </cfRule>
  </conditionalFormatting>
  <conditionalFormatting sqref="K49">
    <cfRule type="cellIs" dxfId="417" priority="228" stopIfTrue="1" operator="lessThan">
      <formula>$J$49</formula>
    </cfRule>
  </conditionalFormatting>
  <conditionalFormatting sqref="C50">
    <cfRule type="cellIs" dxfId="416" priority="229" stopIfTrue="1" operator="lessThan">
      <formula>#REF!</formula>
    </cfRule>
  </conditionalFormatting>
  <conditionalFormatting sqref="D50">
    <cfRule type="cellIs" dxfId="415" priority="230" stopIfTrue="1" operator="lessThan">
      <formula>#REF!</formula>
    </cfRule>
  </conditionalFormatting>
  <conditionalFormatting sqref="G50">
    <cfRule type="cellIs" dxfId="414" priority="231" stopIfTrue="1" operator="lessThan">
      <formula>$F$50</formula>
    </cfRule>
  </conditionalFormatting>
  <conditionalFormatting sqref="I50">
    <cfRule type="cellIs" dxfId="413" priority="232" stopIfTrue="1" operator="lessThan">
      <formula>$H$50</formula>
    </cfRule>
  </conditionalFormatting>
  <conditionalFormatting sqref="K50">
    <cfRule type="cellIs" dxfId="412" priority="233" stopIfTrue="1" operator="lessThan">
      <formula>$J$50</formula>
    </cfRule>
  </conditionalFormatting>
  <conditionalFormatting sqref="C51">
    <cfRule type="cellIs" dxfId="411" priority="234" stopIfTrue="1" operator="lessThan">
      <formula>#REF!</formula>
    </cfRule>
  </conditionalFormatting>
  <conditionalFormatting sqref="D51">
    <cfRule type="cellIs" dxfId="410" priority="235" stopIfTrue="1" operator="lessThan">
      <formula>#REF!</formula>
    </cfRule>
  </conditionalFormatting>
  <conditionalFormatting sqref="G51">
    <cfRule type="cellIs" dxfId="409" priority="236" stopIfTrue="1" operator="lessThan">
      <formula>$F$51</formula>
    </cfRule>
  </conditionalFormatting>
  <conditionalFormatting sqref="I51">
    <cfRule type="cellIs" dxfId="408" priority="237" stopIfTrue="1" operator="lessThan">
      <formula>$H$51</formula>
    </cfRule>
  </conditionalFormatting>
  <conditionalFormatting sqref="K51">
    <cfRule type="cellIs" dxfId="407" priority="238" stopIfTrue="1" operator="lessThan">
      <formula>$J$51</formula>
    </cfRule>
  </conditionalFormatting>
  <conditionalFormatting sqref="C52">
    <cfRule type="cellIs" dxfId="406" priority="239" stopIfTrue="1" operator="lessThan">
      <formula>#REF!</formula>
    </cfRule>
  </conditionalFormatting>
  <conditionalFormatting sqref="D52">
    <cfRule type="cellIs" dxfId="405" priority="240" stopIfTrue="1" operator="lessThan">
      <formula>#REF!</formula>
    </cfRule>
  </conditionalFormatting>
  <conditionalFormatting sqref="G52">
    <cfRule type="cellIs" dxfId="404" priority="241" stopIfTrue="1" operator="lessThan">
      <formula>$F$52</formula>
    </cfRule>
  </conditionalFormatting>
  <conditionalFormatting sqref="I52">
    <cfRule type="cellIs" dxfId="403" priority="242" stopIfTrue="1" operator="lessThan">
      <formula>$H$52</formula>
    </cfRule>
  </conditionalFormatting>
  <conditionalFormatting sqref="K52">
    <cfRule type="cellIs" dxfId="402" priority="243" stopIfTrue="1" operator="lessThan">
      <formula>$J$52</formula>
    </cfRule>
  </conditionalFormatting>
  <conditionalFormatting sqref="C53">
    <cfRule type="cellIs" dxfId="401" priority="244" stopIfTrue="1" operator="lessThan">
      <formula>$C$54</formula>
    </cfRule>
  </conditionalFormatting>
  <conditionalFormatting sqref="D53">
    <cfRule type="cellIs" dxfId="400" priority="245" stopIfTrue="1" operator="lessThan">
      <formula>$C$53</formula>
    </cfRule>
    <cfRule type="cellIs" dxfId="399" priority="246" stopIfTrue="1" operator="lessThan">
      <formula>$D$54</formula>
    </cfRule>
  </conditionalFormatting>
  <conditionalFormatting sqref="E53">
    <cfRule type="cellIs" dxfId="398" priority="247" stopIfTrue="1" operator="lessThan">
      <formula>$D$53</formula>
    </cfRule>
  </conditionalFormatting>
  <conditionalFormatting sqref="F53">
    <cfRule type="cellIs" dxfId="397" priority="248" stopIfTrue="1" operator="lessThan">
      <formula>$E$53</formula>
    </cfRule>
  </conditionalFormatting>
  <conditionalFormatting sqref="G53">
    <cfRule type="cellIs" dxfId="396" priority="249" stopIfTrue="1" operator="lessThan">
      <formula>$F$53</formula>
    </cfRule>
  </conditionalFormatting>
  <conditionalFormatting sqref="H53">
    <cfRule type="cellIs" dxfId="395" priority="250" stopIfTrue="1" operator="lessThan">
      <formula>$F$53</formula>
    </cfRule>
  </conditionalFormatting>
  <conditionalFormatting sqref="I53">
    <cfRule type="cellIs" dxfId="394" priority="251" stopIfTrue="1" operator="lessThan">
      <formula>$H$53</formula>
    </cfRule>
  </conditionalFormatting>
  <conditionalFormatting sqref="J53">
    <cfRule type="cellIs" dxfId="393" priority="252" stopIfTrue="1" operator="lessThan">
      <formula>$H$53</formula>
    </cfRule>
  </conditionalFormatting>
  <conditionalFormatting sqref="K53">
    <cfRule type="cellIs" dxfId="392" priority="253" stopIfTrue="1" operator="lessThan">
      <formula>$J$53</formula>
    </cfRule>
  </conditionalFormatting>
  <conditionalFormatting sqref="G54">
    <cfRule type="cellIs" dxfId="391" priority="254" stopIfTrue="1" operator="lessThan">
      <formula>$F$28</formula>
    </cfRule>
    <cfRule type="cellIs" dxfId="390" priority="255" stopIfTrue="1" operator="lessThan">
      <formula>$F$27</formula>
    </cfRule>
    <cfRule type="cellIs" dxfId="389" priority="256" stopIfTrue="1" operator="lessThan">
      <formula>$F$26</formula>
    </cfRule>
  </conditionalFormatting>
  <conditionalFormatting sqref="I54">
    <cfRule type="cellIs" dxfId="388" priority="257" stopIfTrue="1" operator="lessThan">
      <formula>$H$28</formula>
    </cfRule>
    <cfRule type="cellIs" dxfId="387" priority="258" stopIfTrue="1" operator="lessThan">
      <formula>$H$27</formula>
    </cfRule>
    <cfRule type="cellIs" dxfId="386" priority="259" stopIfTrue="1" operator="lessThan">
      <formula>$H$26</formula>
    </cfRule>
  </conditionalFormatting>
  <conditionalFormatting sqref="K54">
    <cfRule type="cellIs" dxfId="385" priority="260" stopIfTrue="1" operator="lessThan">
      <formula>$J$28</formula>
    </cfRule>
    <cfRule type="cellIs" dxfId="384" priority="261" stopIfTrue="1" operator="lessThan">
      <formula>$J$27</formula>
    </cfRule>
    <cfRule type="cellIs" dxfId="383" priority="262" stopIfTrue="1" operator="lessThan">
      <formula>$J$26</formula>
    </cfRule>
  </conditionalFormatting>
  <conditionalFormatting sqref="D56">
    <cfRule type="cellIs" dxfId="382" priority="263" stopIfTrue="1" operator="lessThan">
      <formula>$C$56</formula>
    </cfRule>
    <cfRule type="cellIs" dxfId="381" priority="264" stopIfTrue="1" operator="lessThan">
      <formula>$C$56</formula>
    </cfRule>
  </conditionalFormatting>
  <conditionalFormatting sqref="E56">
    <cfRule type="cellIs" dxfId="380" priority="265" stopIfTrue="1" operator="lessThan">
      <formula>$D$56</formula>
    </cfRule>
  </conditionalFormatting>
  <conditionalFormatting sqref="F56">
    <cfRule type="cellIs" dxfId="379" priority="266" stopIfTrue="1" operator="lessThan">
      <formula>$E$56</formula>
    </cfRule>
    <cfRule type="cellIs" dxfId="378" priority="267" stopIfTrue="1" operator="lessThan">
      <formula>$E$56</formula>
    </cfRule>
  </conditionalFormatting>
  <conditionalFormatting sqref="G56">
    <cfRule type="cellIs" dxfId="377" priority="268" stopIfTrue="1" operator="lessThan">
      <formula>$F$56</formula>
    </cfRule>
  </conditionalFormatting>
  <conditionalFormatting sqref="H56">
    <cfRule type="cellIs" dxfId="376" priority="269" stopIfTrue="1" operator="lessThan">
      <formula>$F$56</formula>
    </cfRule>
    <cfRule type="cellIs" dxfId="375" priority="270" stopIfTrue="1" operator="lessThan">
      <formula>$F$56</formula>
    </cfRule>
  </conditionalFormatting>
  <conditionalFormatting sqref="I56">
    <cfRule type="cellIs" dxfId="374" priority="271" stopIfTrue="1" operator="lessThan">
      <formula>$H$56</formula>
    </cfRule>
  </conditionalFormatting>
  <conditionalFormatting sqref="J56">
    <cfRule type="cellIs" dxfId="373" priority="272" stopIfTrue="1" operator="lessThan">
      <formula>$H$56</formula>
    </cfRule>
    <cfRule type="cellIs" dxfId="372" priority="273" stopIfTrue="1" operator="lessThan">
      <formula>$H$56</formula>
    </cfRule>
  </conditionalFormatting>
  <conditionalFormatting sqref="K56">
    <cfRule type="cellIs" dxfId="371" priority="274" stopIfTrue="1" operator="lessThan">
      <formula>$J$56</formula>
    </cfRule>
  </conditionalFormatting>
  <conditionalFormatting sqref="G57">
    <cfRule type="cellIs" dxfId="370" priority="275" stopIfTrue="1" operator="lessThan">
      <formula>$F$28</formula>
    </cfRule>
    <cfRule type="cellIs" dxfId="369" priority="276" stopIfTrue="1" operator="lessThan">
      <formula>$F$27</formula>
    </cfRule>
    <cfRule type="cellIs" dxfId="368" priority="277" stopIfTrue="1" operator="lessThan">
      <formula>$F$26</formula>
    </cfRule>
  </conditionalFormatting>
  <conditionalFormatting sqref="I57">
    <cfRule type="cellIs" dxfId="367" priority="278" stopIfTrue="1" operator="lessThan">
      <formula>$H$28</formula>
    </cfRule>
    <cfRule type="cellIs" dxfId="366" priority="279" stopIfTrue="1" operator="lessThan">
      <formula>$H$27</formula>
    </cfRule>
    <cfRule type="cellIs" dxfId="365" priority="280" stopIfTrue="1" operator="lessThan">
      <formula>$H$26</formula>
    </cfRule>
  </conditionalFormatting>
  <conditionalFormatting sqref="K57">
    <cfRule type="cellIs" dxfId="364" priority="281" stopIfTrue="1" operator="lessThan">
      <formula>$J$28</formula>
    </cfRule>
    <cfRule type="cellIs" dxfId="363" priority="282" stopIfTrue="1" operator="lessThan">
      <formula>$J$27</formula>
    </cfRule>
    <cfRule type="cellIs" dxfId="362" priority="283" stopIfTrue="1" operator="lessThan">
      <formula>$J$26</formula>
    </cfRule>
  </conditionalFormatting>
  <conditionalFormatting sqref="D58">
    <cfRule type="cellIs" dxfId="361" priority="284" stopIfTrue="1" operator="lessThan">
      <formula>$C$58</formula>
    </cfRule>
    <cfRule type="cellIs" dxfId="360" priority="285" stopIfTrue="1" operator="lessThan">
      <formula>$C$58</formula>
    </cfRule>
  </conditionalFormatting>
  <conditionalFormatting sqref="E58">
    <cfRule type="cellIs" dxfId="359" priority="286" stopIfTrue="1" operator="lessThan">
      <formula>$D$58</formula>
    </cfRule>
  </conditionalFormatting>
  <conditionalFormatting sqref="F58">
    <cfRule type="cellIs" dxfId="358" priority="287" stopIfTrue="1" operator="lessThan">
      <formula>$E$58</formula>
    </cfRule>
  </conditionalFormatting>
  <conditionalFormatting sqref="G58">
    <cfRule type="cellIs" dxfId="357" priority="288" stopIfTrue="1" operator="lessThan">
      <formula>$F$58</formula>
    </cfRule>
  </conditionalFormatting>
  <conditionalFormatting sqref="H58">
    <cfRule type="cellIs" dxfId="356" priority="289" stopIfTrue="1" operator="lessThan">
      <formula>$F$58</formula>
    </cfRule>
  </conditionalFormatting>
  <conditionalFormatting sqref="I58">
    <cfRule type="cellIs" dxfId="355" priority="290" stopIfTrue="1" operator="lessThan">
      <formula>$H$58</formula>
    </cfRule>
  </conditionalFormatting>
  <conditionalFormatting sqref="J58">
    <cfRule type="cellIs" dxfId="354" priority="291" stopIfTrue="1" operator="lessThan">
      <formula>$H$58</formula>
    </cfRule>
  </conditionalFormatting>
  <conditionalFormatting sqref="K58">
    <cfRule type="cellIs" dxfId="353" priority="292" stopIfTrue="1" operator="lessThan">
      <formula>$J$58</formula>
    </cfRule>
  </conditionalFormatting>
  <conditionalFormatting sqref="D59">
    <cfRule type="cellIs" dxfId="352" priority="293" stopIfTrue="1" operator="lessThan">
      <formula>$C$59</formula>
    </cfRule>
    <cfRule type="cellIs" dxfId="351" priority="294" stopIfTrue="1" operator="lessThan">
      <formula>$C$59</formula>
    </cfRule>
  </conditionalFormatting>
  <conditionalFormatting sqref="E59">
    <cfRule type="cellIs" dxfId="350" priority="295" stopIfTrue="1" operator="lessThan">
      <formula>$D$59</formula>
    </cfRule>
  </conditionalFormatting>
  <conditionalFormatting sqref="F59">
    <cfRule type="cellIs" dxfId="349" priority="296" stopIfTrue="1" operator="lessThan">
      <formula>$E$59</formula>
    </cfRule>
  </conditionalFormatting>
  <conditionalFormatting sqref="G59">
    <cfRule type="cellIs" dxfId="348" priority="297" stopIfTrue="1" operator="lessThan">
      <formula>$F$59</formula>
    </cfRule>
  </conditionalFormatting>
  <conditionalFormatting sqref="H59">
    <cfRule type="cellIs" dxfId="347" priority="298" stopIfTrue="1" operator="lessThan">
      <formula>$F$59</formula>
    </cfRule>
  </conditionalFormatting>
  <conditionalFormatting sqref="I59">
    <cfRule type="cellIs" dxfId="346" priority="299" stopIfTrue="1" operator="lessThan">
      <formula>$H$59</formula>
    </cfRule>
  </conditionalFormatting>
  <conditionalFormatting sqref="J59">
    <cfRule type="cellIs" dxfId="345" priority="300" stopIfTrue="1" operator="lessThan">
      <formula>$H$59</formula>
    </cfRule>
  </conditionalFormatting>
  <conditionalFormatting sqref="K59">
    <cfRule type="cellIs" dxfId="344" priority="301" stopIfTrue="1" operator="lessThan">
      <formula>$J$59</formula>
    </cfRule>
  </conditionalFormatting>
  <conditionalFormatting sqref="D60">
    <cfRule type="cellIs" dxfId="343" priority="302" stopIfTrue="1" operator="lessThan">
      <formula>$C$60</formula>
    </cfRule>
    <cfRule type="cellIs" dxfId="342" priority="303" stopIfTrue="1" operator="lessThan">
      <formula>$C$60</formula>
    </cfRule>
  </conditionalFormatting>
  <conditionalFormatting sqref="E60">
    <cfRule type="cellIs" dxfId="341" priority="304" stopIfTrue="1" operator="lessThan">
      <formula>$D$60</formula>
    </cfRule>
  </conditionalFormatting>
  <conditionalFormatting sqref="F60">
    <cfRule type="cellIs" dxfId="340" priority="305" stopIfTrue="1" operator="lessThan">
      <formula>$E$60</formula>
    </cfRule>
  </conditionalFormatting>
  <conditionalFormatting sqref="G60">
    <cfRule type="cellIs" dxfId="339" priority="306" stopIfTrue="1" operator="lessThan">
      <formula>$F$60</formula>
    </cfRule>
  </conditionalFormatting>
  <conditionalFormatting sqref="H60">
    <cfRule type="cellIs" dxfId="338" priority="307" stopIfTrue="1" operator="lessThan">
      <formula>$F$60</formula>
    </cfRule>
  </conditionalFormatting>
  <conditionalFormatting sqref="I60">
    <cfRule type="cellIs" dxfId="337" priority="308" stopIfTrue="1" operator="lessThan">
      <formula>$H$60</formula>
    </cfRule>
  </conditionalFormatting>
  <conditionalFormatting sqref="J60">
    <cfRule type="cellIs" dxfId="336" priority="309" stopIfTrue="1" operator="lessThan">
      <formula>$H$60</formula>
    </cfRule>
  </conditionalFormatting>
  <conditionalFormatting sqref="K60">
    <cfRule type="cellIs" dxfId="335" priority="310" stopIfTrue="1" operator="lessThan">
      <formula>$J$60</formula>
    </cfRule>
  </conditionalFormatting>
  <conditionalFormatting sqref="G61">
    <cfRule type="cellIs" dxfId="334" priority="311" stopIfTrue="1" operator="lessThan">
      <formula>$F$28</formula>
    </cfRule>
    <cfRule type="cellIs" dxfId="333" priority="312" stopIfTrue="1" operator="lessThan">
      <formula>$F$27</formula>
    </cfRule>
    <cfRule type="cellIs" dxfId="332" priority="313" stopIfTrue="1" operator="lessThan">
      <formula>$F$26</formula>
    </cfRule>
  </conditionalFormatting>
  <conditionalFormatting sqref="I61">
    <cfRule type="cellIs" dxfId="331" priority="314" stopIfTrue="1" operator="lessThan">
      <formula>$H$28</formula>
    </cfRule>
    <cfRule type="cellIs" dxfId="330" priority="315" stopIfTrue="1" operator="lessThan">
      <formula>$H$27</formula>
    </cfRule>
    <cfRule type="cellIs" dxfId="329" priority="316" stopIfTrue="1" operator="lessThan">
      <formula>$H$26</formula>
    </cfRule>
  </conditionalFormatting>
  <conditionalFormatting sqref="K61">
    <cfRule type="cellIs" dxfId="328" priority="317" stopIfTrue="1" operator="lessThan">
      <formula>$J$28</formula>
    </cfRule>
    <cfRule type="cellIs" dxfId="327" priority="318" stopIfTrue="1" operator="lessThan">
      <formula>$J$27</formula>
    </cfRule>
    <cfRule type="cellIs" dxfId="326" priority="319" stopIfTrue="1" operator="lessThan">
      <formula>$J$26</formula>
    </cfRule>
  </conditionalFormatting>
  <conditionalFormatting sqref="D62">
    <cfRule type="cellIs" dxfId="325" priority="320" stopIfTrue="1" operator="lessThan">
      <formula>$C$62</formula>
    </cfRule>
    <cfRule type="cellIs" dxfId="324" priority="321" stopIfTrue="1" operator="lessThan">
      <formula>$C$62</formula>
    </cfRule>
  </conditionalFormatting>
  <conditionalFormatting sqref="E62">
    <cfRule type="cellIs" dxfId="323" priority="322" stopIfTrue="1" operator="lessThan">
      <formula>$D$62</formula>
    </cfRule>
  </conditionalFormatting>
  <conditionalFormatting sqref="F62">
    <cfRule type="cellIs" dxfId="322" priority="323" stopIfTrue="1" operator="lessThan">
      <formula>$E$62</formula>
    </cfRule>
  </conditionalFormatting>
  <conditionalFormatting sqref="G62">
    <cfRule type="cellIs" dxfId="321" priority="324" stopIfTrue="1" operator="lessThan">
      <formula>$F$62</formula>
    </cfRule>
  </conditionalFormatting>
  <conditionalFormatting sqref="H62">
    <cfRule type="cellIs" dxfId="320" priority="325" stopIfTrue="1" operator="lessThan">
      <formula>$F$62</formula>
    </cfRule>
  </conditionalFormatting>
  <conditionalFormatting sqref="I62">
    <cfRule type="cellIs" dxfId="319" priority="326" stopIfTrue="1" operator="lessThan">
      <formula>$H$62</formula>
    </cfRule>
  </conditionalFormatting>
  <conditionalFormatting sqref="J62">
    <cfRule type="cellIs" dxfId="318" priority="327" stopIfTrue="1" operator="lessThan">
      <formula>$H$62</formula>
    </cfRule>
  </conditionalFormatting>
  <conditionalFormatting sqref="K62">
    <cfRule type="cellIs" dxfId="317" priority="328" stopIfTrue="1" operator="lessThan">
      <formula>$J$62</formula>
    </cfRule>
  </conditionalFormatting>
  <conditionalFormatting sqref="G63">
    <cfRule type="cellIs" dxfId="316" priority="329" stopIfTrue="1" operator="lessThan">
      <formula>$F$28</formula>
    </cfRule>
    <cfRule type="cellIs" dxfId="315" priority="330" stopIfTrue="1" operator="lessThan">
      <formula>$F$27</formula>
    </cfRule>
    <cfRule type="cellIs" dxfId="314" priority="331" stopIfTrue="1" operator="lessThan">
      <formula>$F$26</formula>
    </cfRule>
  </conditionalFormatting>
  <conditionalFormatting sqref="I63">
    <cfRule type="cellIs" dxfId="313" priority="332" stopIfTrue="1" operator="lessThan">
      <formula>$H$28</formula>
    </cfRule>
    <cfRule type="cellIs" dxfId="312" priority="333" stopIfTrue="1" operator="lessThan">
      <formula>$H$27</formula>
    </cfRule>
    <cfRule type="cellIs" dxfId="311" priority="334" stopIfTrue="1" operator="lessThan">
      <formula>$H$26</formula>
    </cfRule>
  </conditionalFormatting>
  <conditionalFormatting sqref="K63">
    <cfRule type="cellIs" dxfId="310" priority="335" stopIfTrue="1" operator="lessThan">
      <formula>$J$28</formula>
    </cfRule>
    <cfRule type="cellIs" dxfId="309" priority="336" stopIfTrue="1" operator="lessThan">
      <formula>$J$27</formula>
    </cfRule>
    <cfRule type="cellIs" dxfId="308" priority="337" stopIfTrue="1" operator="lessThan">
      <formula>$J$26</formula>
    </cfRule>
  </conditionalFormatting>
  <conditionalFormatting sqref="D64">
    <cfRule type="cellIs" dxfId="307" priority="338" stopIfTrue="1" operator="lessThan">
      <formula>$C$64</formula>
    </cfRule>
    <cfRule type="cellIs" dxfId="306" priority="339" stopIfTrue="1" operator="lessThan">
      <formula>$C$64</formula>
    </cfRule>
  </conditionalFormatting>
  <conditionalFormatting sqref="E64">
    <cfRule type="cellIs" dxfId="305" priority="340" stopIfTrue="1" operator="lessThan">
      <formula>$D$64</formula>
    </cfRule>
  </conditionalFormatting>
  <conditionalFormatting sqref="F64">
    <cfRule type="cellIs" dxfId="304" priority="341" stopIfTrue="1" operator="lessThan">
      <formula>$E$64</formula>
    </cfRule>
  </conditionalFormatting>
  <conditionalFormatting sqref="G64">
    <cfRule type="cellIs" dxfId="303" priority="342" stopIfTrue="1" operator="lessThan">
      <formula>$F$64</formula>
    </cfRule>
  </conditionalFormatting>
  <conditionalFormatting sqref="H64">
    <cfRule type="cellIs" dxfId="302" priority="343" stopIfTrue="1" operator="lessThan">
      <formula>$F$64</formula>
    </cfRule>
  </conditionalFormatting>
  <conditionalFormatting sqref="I64">
    <cfRule type="cellIs" dxfId="301" priority="344" stopIfTrue="1" operator="lessThan">
      <formula>$H$64</formula>
    </cfRule>
  </conditionalFormatting>
  <conditionalFormatting sqref="J64">
    <cfRule type="cellIs" dxfId="300" priority="345" stopIfTrue="1" operator="lessThan">
      <formula>$H$64</formula>
    </cfRule>
  </conditionalFormatting>
  <conditionalFormatting sqref="K64">
    <cfRule type="cellIs" dxfId="299" priority="346" stopIfTrue="1" operator="lessThan">
      <formula>$J$64</formula>
    </cfRule>
  </conditionalFormatting>
  <conditionalFormatting sqref="G65">
    <cfRule type="cellIs" dxfId="298" priority="347" stopIfTrue="1" operator="lessThan">
      <formula>$F$28</formula>
    </cfRule>
    <cfRule type="cellIs" dxfId="297" priority="348" stopIfTrue="1" operator="lessThan">
      <formula>$F$27</formula>
    </cfRule>
    <cfRule type="cellIs" dxfId="296" priority="349" stopIfTrue="1" operator="lessThan">
      <formula>$F$26</formula>
    </cfRule>
  </conditionalFormatting>
  <conditionalFormatting sqref="I65">
    <cfRule type="cellIs" dxfId="295" priority="350" stopIfTrue="1" operator="lessThan">
      <formula>$H$28</formula>
    </cfRule>
    <cfRule type="cellIs" dxfId="294" priority="351" stopIfTrue="1" operator="lessThan">
      <formula>$H$27</formula>
    </cfRule>
    <cfRule type="cellIs" dxfId="293" priority="352" stopIfTrue="1" operator="lessThan">
      <formula>$H$26</formula>
    </cfRule>
  </conditionalFormatting>
  <conditionalFormatting sqref="K65">
    <cfRule type="cellIs" dxfId="292" priority="353" stopIfTrue="1" operator="lessThan">
      <formula>$J$28</formula>
    </cfRule>
    <cfRule type="cellIs" dxfId="291" priority="354" stopIfTrue="1" operator="lessThan">
      <formula>$J$27</formula>
    </cfRule>
    <cfRule type="cellIs" dxfId="290" priority="355" stopIfTrue="1" operator="lessThan">
      <formula>$J$26</formula>
    </cfRule>
  </conditionalFormatting>
  <conditionalFormatting sqref="D66">
    <cfRule type="cellIs" dxfId="289" priority="356" stopIfTrue="1" operator="lessThan">
      <formula>$C$66</formula>
    </cfRule>
    <cfRule type="cellIs" dxfId="288" priority="357" stopIfTrue="1" operator="lessThan">
      <formula>$C$66</formula>
    </cfRule>
  </conditionalFormatting>
  <conditionalFormatting sqref="E66">
    <cfRule type="cellIs" dxfId="287" priority="358" stopIfTrue="1" operator="lessThan">
      <formula>$D$66</formula>
    </cfRule>
  </conditionalFormatting>
  <conditionalFormatting sqref="F66">
    <cfRule type="cellIs" dxfId="286" priority="359" stopIfTrue="1" operator="lessThan">
      <formula>$E$66</formula>
    </cfRule>
  </conditionalFormatting>
  <conditionalFormatting sqref="G66">
    <cfRule type="cellIs" dxfId="285" priority="360" stopIfTrue="1" operator="lessThan">
      <formula>$F$66</formula>
    </cfRule>
  </conditionalFormatting>
  <conditionalFormatting sqref="H66">
    <cfRule type="cellIs" dxfId="284" priority="361" stopIfTrue="1" operator="lessThan">
      <formula>$F$66</formula>
    </cfRule>
  </conditionalFormatting>
  <conditionalFormatting sqref="I66">
    <cfRule type="cellIs" dxfId="283" priority="362" stopIfTrue="1" operator="lessThan">
      <formula>$H$66</formula>
    </cfRule>
  </conditionalFormatting>
  <conditionalFormatting sqref="J66">
    <cfRule type="cellIs" dxfId="282" priority="363" stopIfTrue="1" operator="lessThan">
      <formula>$H$66</formula>
    </cfRule>
  </conditionalFormatting>
  <conditionalFormatting sqref="K66">
    <cfRule type="cellIs" dxfId="281" priority="364" stopIfTrue="1" operator="lessThan">
      <formula>$J$66</formula>
    </cfRule>
  </conditionalFormatting>
  <conditionalFormatting sqref="G67">
    <cfRule type="cellIs" dxfId="280" priority="365" stopIfTrue="1" operator="lessThan">
      <formula>$F$28</formula>
    </cfRule>
    <cfRule type="cellIs" dxfId="279" priority="366" stopIfTrue="1" operator="lessThan">
      <formula>$F$27</formula>
    </cfRule>
    <cfRule type="cellIs" dxfId="278" priority="367" stopIfTrue="1" operator="lessThan">
      <formula>$F$26</formula>
    </cfRule>
  </conditionalFormatting>
  <conditionalFormatting sqref="I67">
    <cfRule type="cellIs" dxfId="277" priority="368" stopIfTrue="1" operator="lessThan">
      <formula>$H$28</formula>
    </cfRule>
    <cfRule type="cellIs" dxfId="276" priority="369" stopIfTrue="1" operator="lessThan">
      <formula>$H$27</formula>
    </cfRule>
    <cfRule type="cellIs" dxfId="275" priority="370" stopIfTrue="1" operator="lessThan">
      <formula>$H$26</formula>
    </cfRule>
  </conditionalFormatting>
  <conditionalFormatting sqref="K67">
    <cfRule type="cellIs" dxfId="274" priority="371" stopIfTrue="1" operator="lessThan">
      <formula>$J$28</formula>
    </cfRule>
    <cfRule type="cellIs" dxfId="273" priority="372" stopIfTrue="1" operator="lessThan">
      <formula>$J$27</formula>
    </cfRule>
    <cfRule type="cellIs" dxfId="272" priority="373" stopIfTrue="1" operator="lessThan">
      <formula>$J$26</formula>
    </cfRule>
  </conditionalFormatting>
  <conditionalFormatting sqref="D68">
    <cfRule type="cellIs" dxfId="271" priority="374" stopIfTrue="1" operator="lessThan">
      <formula>$C$68</formula>
    </cfRule>
    <cfRule type="cellIs" dxfId="270" priority="375" stopIfTrue="1" operator="lessThan">
      <formula>$C$68</formula>
    </cfRule>
  </conditionalFormatting>
  <conditionalFormatting sqref="E68">
    <cfRule type="cellIs" dxfId="269" priority="376" stopIfTrue="1" operator="lessThan">
      <formula>$D$68</formula>
    </cfRule>
  </conditionalFormatting>
  <conditionalFormatting sqref="F68">
    <cfRule type="cellIs" dxfId="268" priority="377" stopIfTrue="1" operator="lessThan">
      <formula>$E$68</formula>
    </cfRule>
  </conditionalFormatting>
  <conditionalFormatting sqref="G68">
    <cfRule type="cellIs" dxfId="267" priority="378" stopIfTrue="1" operator="lessThan">
      <formula>$F$68</formula>
    </cfRule>
  </conditionalFormatting>
  <conditionalFormatting sqref="H68">
    <cfRule type="cellIs" dxfId="266" priority="379" stopIfTrue="1" operator="lessThan">
      <formula>$F$68</formula>
    </cfRule>
  </conditionalFormatting>
  <conditionalFormatting sqref="I68">
    <cfRule type="cellIs" dxfId="265" priority="380" stopIfTrue="1" operator="lessThan">
      <formula>$H$68</formula>
    </cfRule>
  </conditionalFormatting>
  <conditionalFormatting sqref="J68">
    <cfRule type="cellIs" dxfId="264" priority="381" stopIfTrue="1" operator="lessThan">
      <formula>$H$68</formula>
    </cfRule>
  </conditionalFormatting>
  <conditionalFormatting sqref="K68">
    <cfRule type="cellIs" dxfId="263" priority="382" stopIfTrue="1" operator="lessThan">
      <formula>$J$68</formula>
    </cfRule>
  </conditionalFormatting>
  <conditionalFormatting sqref="G69">
    <cfRule type="cellIs" dxfId="262" priority="383" stopIfTrue="1" operator="lessThan">
      <formula>$F$28</formula>
    </cfRule>
    <cfRule type="cellIs" dxfId="261" priority="384" stopIfTrue="1" operator="lessThan">
      <formula>$F$27</formula>
    </cfRule>
    <cfRule type="cellIs" dxfId="260" priority="385" stopIfTrue="1" operator="lessThan">
      <formula>$F$26</formula>
    </cfRule>
  </conditionalFormatting>
  <conditionalFormatting sqref="I69">
    <cfRule type="cellIs" dxfId="259" priority="386" stopIfTrue="1" operator="lessThan">
      <formula>$H$28</formula>
    </cfRule>
    <cfRule type="cellIs" dxfId="258" priority="387" stopIfTrue="1" operator="lessThan">
      <formula>$H$27</formula>
    </cfRule>
    <cfRule type="cellIs" dxfId="257" priority="388" stopIfTrue="1" operator="lessThan">
      <formula>$H$26</formula>
    </cfRule>
  </conditionalFormatting>
  <conditionalFormatting sqref="K69">
    <cfRule type="cellIs" dxfId="256" priority="389" stopIfTrue="1" operator="lessThan">
      <formula>$J$28</formula>
    </cfRule>
    <cfRule type="cellIs" dxfId="255" priority="390" stopIfTrue="1" operator="lessThan">
      <formula>$J$27</formula>
    </cfRule>
    <cfRule type="cellIs" dxfId="254" priority="391" stopIfTrue="1" operator="lessThan">
      <formula>$J$26</formula>
    </cfRule>
  </conditionalFormatting>
  <conditionalFormatting sqref="D70">
    <cfRule type="cellIs" dxfId="253" priority="392" stopIfTrue="1" operator="lessThan">
      <formula>$C$70</formula>
    </cfRule>
    <cfRule type="cellIs" dxfId="252" priority="393" stopIfTrue="1" operator="lessThan">
      <formula>$C$70</formula>
    </cfRule>
  </conditionalFormatting>
  <conditionalFormatting sqref="E70">
    <cfRule type="cellIs" dxfId="251" priority="394" stopIfTrue="1" operator="lessThan">
      <formula>$D$70</formula>
    </cfRule>
  </conditionalFormatting>
  <conditionalFormatting sqref="F70">
    <cfRule type="cellIs" dxfId="250" priority="395" stopIfTrue="1" operator="lessThan">
      <formula>$E$70</formula>
    </cfRule>
  </conditionalFormatting>
  <conditionalFormatting sqref="G70">
    <cfRule type="cellIs" dxfId="249" priority="396" stopIfTrue="1" operator="lessThan">
      <formula>$F$70</formula>
    </cfRule>
  </conditionalFormatting>
  <conditionalFormatting sqref="H70">
    <cfRule type="cellIs" dxfId="248" priority="397" stopIfTrue="1" operator="lessThan">
      <formula>$F$70</formula>
    </cfRule>
  </conditionalFormatting>
  <conditionalFormatting sqref="I70">
    <cfRule type="cellIs" dxfId="247" priority="398" stopIfTrue="1" operator="lessThan">
      <formula>$H$70</formula>
    </cfRule>
  </conditionalFormatting>
  <conditionalFormatting sqref="J70">
    <cfRule type="cellIs" dxfId="246" priority="399" stopIfTrue="1" operator="lessThan">
      <formula>$H$70</formula>
    </cfRule>
  </conditionalFormatting>
  <conditionalFormatting sqref="K70">
    <cfRule type="cellIs" dxfId="245" priority="400" stopIfTrue="1" operator="lessThan">
      <formula>$J$70</formula>
    </cfRule>
  </conditionalFormatting>
  <conditionalFormatting sqref="G71">
    <cfRule type="cellIs" dxfId="244" priority="401" stopIfTrue="1" operator="lessThan">
      <formula>$F$28</formula>
    </cfRule>
    <cfRule type="cellIs" dxfId="243" priority="402" stopIfTrue="1" operator="lessThan">
      <formula>$F$27</formula>
    </cfRule>
    <cfRule type="cellIs" dxfId="242" priority="403" stopIfTrue="1" operator="lessThan">
      <formula>$F$26</formula>
    </cfRule>
  </conditionalFormatting>
  <conditionalFormatting sqref="I71">
    <cfRule type="cellIs" dxfId="241" priority="404" stopIfTrue="1" operator="lessThan">
      <formula>$H$28</formula>
    </cfRule>
    <cfRule type="cellIs" dxfId="240" priority="405" stopIfTrue="1" operator="lessThan">
      <formula>$H$27</formula>
    </cfRule>
    <cfRule type="cellIs" dxfId="239" priority="406" stopIfTrue="1" operator="lessThan">
      <formula>$H$26</formula>
    </cfRule>
  </conditionalFormatting>
  <conditionalFormatting sqref="K71">
    <cfRule type="cellIs" dxfId="238" priority="407" stopIfTrue="1" operator="lessThan">
      <formula>$J$28</formula>
    </cfRule>
    <cfRule type="cellIs" dxfId="237" priority="408" stopIfTrue="1" operator="lessThan">
      <formula>$J$27</formula>
    </cfRule>
    <cfRule type="cellIs" dxfId="236" priority="409" stopIfTrue="1" operator="lessThan">
      <formula>$J$26</formula>
    </cfRule>
  </conditionalFormatting>
  <conditionalFormatting sqref="D72">
    <cfRule type="cellIs" dxfId="235" priority="410" stopIfTrue="1" operator="lessThan">
      <formula>$C$72</formula>
    </cfRule>
    <cfRule type="cellIs" dxfId="234" priority="411" stopIfTrue="1" operator="lessThan">
      <formula>$C$72</formula>
    </cfRule>
  </conditionalFormatting>
  <conditionalFormatting sqref="E72">
    <cfRule type="cellIs" dxfId="233" priority="412" stopIfTrue="1" operator="lessThan">
      <formula>$D$72</formula>
    </cfRule>
  </conditionalFormatting>
  <conditionalFormatting sqref="F72">
    <cfRule type="cellIs" dxfId="232" priority="413" stopIfTrue="1" operator="lessThan">
      <formula>$E$72</formula>
    </cfRule>
  </conditionalFormatting>
  <conditionalFormatting sqref="G72">
    <cfRule type="cellIs" dxfId="231" priority="414" stopIfTrue="1" operator="lessThan">
      <formula>$F$72</formula>
    </cfRule>
  </conditionalFormatting>
  <conditionalFormatting sqref="H72">
    <cfRule type="cellIs" dxfId="230" priority="415" stopIfTrue="1" operator="lessThan">
      <formula>$F$72</formula>
    </cfRule>
  </conditionalFormatting>
  <conditionalFormatting sqref="I72">
    <cfRule type="cellIs" dxfId="229" priority="416" stopIfTrue="1" operator="lessThan">
      <formula>$H$72</formula>
    </cfRule>
  </conditionalFormatting>
  <conditionalFormatting sqref="J72">
    <cfRule type="cellIs" dxfId="228" priority="417" stopIfTrue="1" operator="lessThan">
      <formula>$H$72</formula>
    </cfRule>
  </conditionalFormatting>
  <conditionalFormatting sqref="K72">
    <cfRule type="cellIs" dxfId="227" priority="418" stopIfTrue="1" operator="lessThan">
      <formula>$J$72</formula>
    </cfRule>
  </conditionalFormatting>
  <conditionalFormatting sqref="G73">
    <cfRule type="cellIs" dxfId="226" priority="419" stopIfTrue="1" operator="lessThan">
      <formula>$F$28</formula>
    </cfRule>
    <cfRule type="cellIs" dxfId="225" priority="420" stopIfTrue="1" operator="lessThan">
      <formula>$F$27</formula>
    </cfRule>
    <cfRule type="cellIs" dxfId="224" priority="421" stopIfTrue="1" operator="lessThan">
      <formula>$F$26</formula>
    </cfRule>
  </conditionalFormatting>
  <conditionalFormatting sqref="I73">
    <cfRule type="cellIs" dxfId="223" priority="422" stopIfTrue="1" operator="lessThan">
      <formula>$H$28</formula>
    </cfRule>
    <cfRule type="cellIs" dxfId="222" priority="423" stopIfTrue="1" operator="lessThan">
      <formula>$H$27</formula>
    </cfRule>
    <cfRule type="cellIs" dxfId="221" priority="424" stopIfTrue="1" operator="lessThan">
      <formula>$H$26</formula>
    </cfRule>
  </conditionalFormatting>
  <conditionalFormatting sqref="K73">
    <cfRule type="cellIs" dxfId="220" priority="425" stopIfTrue="1" operator="lessThan">
      <formula>$J$28</formula>
    </cfRule>
    <cfRule type="cellIs" dxfId="219" priority="426" stopIfTrue="1" operator="lessThan">
      <formula>$J$27</formula>
    </cfRule>
    <cfRule type="cellIs" dxfId="218" priority="427" stopIfTrue="1" operator="lessThan">
      <formula>$J$26</formula>
    </cfRule>
  </conditionalFormatting>
  <conditionalFormatting sqref="D74">
    <cfRule type="cellIs" dxfId="217" priority="428" stopIfTrue="1" operator="lessThan">
      <formula>$C$74</formula>
    </cfRule>
    <cfRule type="cellIs" dxfId="216" priority="429" stopIfTrue="1" operator="lessThan">
      <formula>$C$74</formula>
    </cfRule>
  </conditionalFormatting>
  <conditionalFormatting sqref="E74">
    <cfRule type="cellIs" dxfId="215" priority="430" stopIfTrue="1" operator="lessThan">
      <formula>$D$74</formula>
    </cfRule>
  </conditionalFormatting>
  <conditionalFormatting sqref="F74">
    <cfRule type="cellIs" dxfId="214" priority="431" stopIfTrue="1" operator="lessThan">
      <formula>$E$74</formula>
    </cfRule>
  </conditionalFormatting>
  <conditionalFormatting sqref="G74">
    <cfRule type="cellIs" dxfId="213" priority="432" stopIfTrue="1" operator="lessThan">
      <formula>$F$74</formula>
    </cfRule>
  </conditionalFormatting>
  <conditionalFormatting sqref="H74">
    <cfRule type="cellIs" dxfId="212" priority="433" stopIfTrue="1" operator="lessThan">
      <formula>$F$74</formula>
    </cfRule>
  </conditionalFormatting>
  <conditionalFormatting sqref="I74">
    <cfRule type="cellIs" dxfId="211" priority="434" stopIfTrue="1" operator="lessThan">
      <formula>$H$74</formula>
    </cfRule>
  </conditionalFormatting>
  <conditionalFormatting sqref="J74">
    <cfRule type="cellIs" dxfId="210" priority="435" stopIfTrue="1" operator="lessThan">
      <formula>$H$74</formula>
    </cfRule>
  </conditionalFormatting>
  <conditionalFormatting sqref="K74">
    <cfRule type="cellIs" dxfId="209" priority="436" stopIfTrue="1" operator="lessThan">
      <formula>$J$74</formula>
    </cfRule>
  </conditionalFormatting>
  <conditionalFormatting sqref="G75">
    <cfRule type="cellIs" dxfId="208" priority="437" stopIfTrue="1" operator="lessThan">
      <formula>$F$28</formula>
    </cfRule>
    <cfRule type="cellIs" dxfId="207" priority="438" stopIfTrue="1" operator="lessThan">
      <formula>$F$27</formula>
    </cfRule>
    <cfRule type="cellIs" dxfId="206" priority="439" stopIfTrue="1" operator="lessThan">
      <formula>$F$26</formula>
    </cfRule>
  </conditionalFormatting>
  <conditionalFormatting sqref="I75">
    <cfRule type="cellIs" dxfId="205" priority="440" stopIfTrue="1" operator="lessThan">
      <formula>$H$28</formula>
    </cfRule>
    <cfRule type="cellIs" dxfId="204" priority="441" stopIfTrue="1" operator="lessThan">
      <formula>$H$27</formula>
    </cfRule>
    <cfRule type="cellIs" dxfId="203" priority="442" stopIfTrue="1" operator="lessThan">
      <formula>$H$26</formula>
    </cfRule>
  </conditionalFormatting>
  <conditionalFormatting sqref="K75">
    <cfRule type="cellIs" dxfId="202" priority="443" stopIfTrue="1" operator="lessThan">
      <formula>$J$28</formula>
    </cfRule>
    <cfRule type="cellIs" dxfId="201" priority="444" stopIfTrue="1" operator="lessThan">
      <formula>$J$27</formula>
    </cfRule>
    <cfRule type="cellIs" dxfId="200" priority="445" stopIfTrue="1" operator="lessThan">
      <formula>$J$26</formula>
    </cfRule>
  </conditionalFormatting>
  <conditionalFormatting sqref="D76">
    <cfRule type="cellIs" dxfId="199" priority="446" stopIfTrue="1" operator="lessThan">
      <formula>$C$76</formula>
    </cfRule>
    <cfRule type="cellIs" dxfId="198" priority="447" stopIfTrue="1" operator="lessThan">
      <formula>$C$76</formula>
    </cfRule>
  </conditionalFormatting>
  <conditionalFormatting sqref="E76">
    <cfRule type="cellIs" dxfId="197" priority="448" stopIfTrue="1" operator="lessThan">
      <formula>$D$76</formula>
    </cfRule>
  </conditionalFormatting>
  <conditionalFormatting sqref="F76">
    <cfRule type="cellIs" dxfId="196" priority="449" stopIfTrue="1" operator="lessThan">
      <formula>$E$76</formula>
    </cfRule>
  </conditionalFormatting>
  <conditionalFormatting sqref="G76">
    <cfRule type="cellIs" dxfId="195" priority="450" stopIfTrue="1" operator="lessThan">
      <formula>$F$76</formula>
    </cfRule>
  </conditionalFormatting>
  <conditionalFormatting sqref="H76">
    <cfRule type="cellIs" dxfId="194" priority="451" stopIfTrue="1" operator="lessThan">
      <formula>$F$76</formula>
    </cfRule>
  </conditionalFormatting>
  <conditionalFormatting sqref="I76">
    <cfRule type="cellIs" dxfId="193" priority="452" stopIfTrue="1" operator="lessThan">
      <formula>$H$76</formula>
    </cfRule>
  </conditionalFormatting>
  <conditionalFormatting sqref="J76">
    <cfRule type="cellIs" dxfId="192" priority="453" stopIfTrue="1" operator="lessThan">
      <formula>$H$76</formula>
    </cfRule>
  </conditionalFormatting>
  <conditionalFormatting sqref="K76">
    <cfRule type="cellIs" dxfId="191" priority="454" stopIfTrue="1" operator="lessThan">
      <formula>$J$76</formula>
    </cfRule>
  </conditionalFormatting>
  <conditionalFormatting sqref="G77">
    <cfRule type="cellIs" dxfId="190" priority="455" stopIfTrue="1" operator="lessThan">
      <formula>$F$28</formula>
    </cfRule>
    <cfRule type="cellIs" dxfId="189" priority="456" stopIfTrue="1" operator="lessThan">
      <formula>$F$27</formula>
    </cfRule>
    <cfRule type="cellIs" dxfId="188" priority="457" stopIfTrue="1" operator="lessThan">
      <formula>$F$26</formula>
    </cfRule>
  </conditionalFormatting>
  <conditionalFormatting sqref="I77">
    <cfRule type="cellIs" dxfId="187" priority="458" stopIfTrue="1" operator="lessThan">
      <formula>$H$28</formula>
    </cfRule>
    <cfRule type="cellIs" dxfId="186" priority="459" stopIfTrue="1" operator="lessThan">
      <formula>$H$27</formula>
    </cfRule>
    <cfRule type="cellIs" dxfId="185" priority="460" stopIfTrue="1" operator="lessThan">
      <formula>$H$26</formula>
    </cfRule>
  </conditionalFormatting>
  <conditionalFormatting sqref="K77">
    <cfRule type="cellIs" dxfId="184" priority="461" stopIfTrue="1" operator="lessThan">
      <formula>$J$28</formula>
    </cfRule>
    <cfRule type="cellIs" dxfId="183" priority="462" stopIfTrue="1" operator="lessThan">
      <formula>$J$27</formula>
    </cfRule>
    <cfRule type="cellIs" dxfId="182" priority="463" stopIfTrue="1" operator="lessThan">
      <formula>$J$26</formula>
    </cfRule>
  </conditionalFormatting>
  <conditionalFormatting sqref="D78">
    <cfRule type="cellIs" dxfId="181" priority="464" stopIfTrue="1" operator="lessThan">
      <formula>$C$78</formula>
    </cfRule>
    <cfRule type="cellIs" dxfId="180" priority="465" stopIfTrue="1" operator="lessThan">
      <formula>$C$78</formula>
    </cfRule>
  </conditionalFormatting>
  <conditionalFormatting sqref="E78">
    <cfRule type="cellIs" dxfId="179" priority="466" stopIfTrue="1" operator="lessThan">
      <formula>$D$78</formula>
    </cfRule>
  </conditionalFormatting>
  <conditionalFormatting sqref="F78">
    <cfRule type="cellIs" dxfId="178" priority="467" stopIfTrue="1" operator="lessThan">
      <formula>$E$78</formula>
    </cfRule>
  </conditionalFormatting>
  <conditionalFormatting sqref="G78">
    <cfRule type="cellIs" dxfId="177" priority="468" stopIfTrue="1" operator="lessThan">
      <formula>$F$78</formula>
    </cfRule>
  </conditionalFormatting>
  <conditionalFormatting sqref="H78">
    <cfRule type="cellIs" dxfId="176" priority="469" stopIfTrue="1" operator="lessThan">
      <formula>$F$78</formula>
    </cfRule>
  </conditionalFormatting>
  <conditionalFormatting sqref="I78">
    <cfRule type="cellIs" dxfId="175" priority="470" stopIfTrue="1" operator="lessThan">
      <formula>$H$78</formula>
    </cfRule>
  </conditionalFormatting>
  <conditionalFormatting sqref="J78">
    <cfRule type="cellIs" dxfId="174" priority="471" stopIfTrue="1" operator="lessThan">
      <formula>$H$78</formula>
    </cfRule>
  </conditionalFormatting>
  <conditionalFormatting sqref="K78">
    <cfRule type="cellIs" dxfId="173" priority="472" stopIfTrue="1" operator="lessThan">
      <formula>$J$78</formula>
    </cfRule>
  </conditionalFormatting>
  <conditionalFormatting sqref="G79">
    <cfRule type="cellIs" dxfId="172" priority="473" stopIfTrue="1" operator="lessThan">
      <formula>$F$28</formula>
    </cfRule>
    <cfRule type="cellIs" dxfId="171" priority="474" stopIfTrue="1" operator="lessThan">
      <formula>$F$27</formula>
    </cfRule>
    <cfRule type="cellIs" dxfId="170" priority="475" stopIfTrue="1" operator="lessThan">
      <formula>$F$26</formula>
    </cfRule>
  </conditionalFormatting>
  <conditionalFormatting sqref="I79">
    <cfRule type="cellIs" dxfId="169" priority="476" stopIfTrue="1" operator="lessThan">
      <formula>$H$28</formula>
    </cfRule>
    <cfRule type="cellIs" dxfId="168" priority="477" stopIfTrue="1" operator="lessThan">
      <formula>$H$27</formula>
    </cfRule>
    <cfRule type="cellIs" dxfId="167" priority="478" stopIfTrue="1" operator="lessThan">
      <formula>$H$26</formula>
    </cfRule>
  </conditionalFormatting>
  <conditionalFormatting sqref="K79">
    <cfRule type="cellIs" dxfId="166" priority="479" stopIfTrue="1" operator="lessThan">
      <formula>$J$28</formula>
    </cfRule>
    <cfRule type="cellIs" dxfId="165" priority="480" stopIfTrue="1" operator="lessThan">
      <formula>$J$27</formula>
    </cfRule>
    <cfRule type="cellIs" dxfId="164" priority="481" stopIfTrue="1" operator="lessThan">
      <formula>$J$26</formula>
    </cfRule>
  </conditionalFormatting>
  <conditionalFormatting sqref="D80">
    <cfRule type="cellIs" dxfId="163" priority="482" stopIfTrue="1" operator="lessThan">
      <formula>$C$80</formula>
    </cfRule>
    <cfRule type="cellIs" dxfId="162" priority="483" stopIfTrue="1" operator="lessThan">
      <formula>$C$80</formula>
    </cfRule>
  </conditionalFormatting>
  <conditionalFormatting sqref="E80">
    <cfRule type="cellIs" dxfId="161" priority="484" stopIfTrue="1" operator="lessThan">
      <formula>$D$80</formula>
    </cfRule>
  </conditionalFormatting>
  <conditionalFormatting sqref="F80">
    <cfRule type="cellIs" dxfId="160" priority="485" stopIfTrue="1" operator="lessThan">
      <formula>$E$80</formula>
    </cfRule>
  </conditionalFormatting>
  <conditionalFormatting sqref="G80">
    <cfRule type="cellIs" dxfId="159" priority="486" stopIfTrue="1" operator="lessThan">
      <formula>$F$80</formula>
    </cfRule>
  </conditionalFormatting>
  <conditionalFormatting sqref="H80">
    <cfRule type="cellIs" dxfId="158" priority="487" stopIfTrue="1" operator="lessThan">
      <formula>$F$80</formula>
    </cfRule>
  </conditionalFormatting>
  <conditionalFormatting sqref="I80">
    <cfRule type="cellIs" dxfId="157" priority="488" stopIfTrue="1" operator="lessThan">
      <formula>$H$80</formula>
    </cfRule>
  </conditionalFormatting>
  <conditionalFormatting sqref="J80">
    <cfRule type="cellIs" dxfId="156" priority="489" stopIfTrue="1" operator="lessThan">
      <formula>$H$80</formula>
    </cfRule>
  </conditionalFormatting>
  <conditionalFormatting sqref="K80">
    <cfRule type="cellIs" dxfId="155" priority="490" stopIfTrue="1" operator="lessThan">
      <formula>$J$80</formula>
    </cfRule>
  </conditionalFormatting>
  <conditionalFormatting sqref="G81">
    <cfRule type="cellIs" dxfId="154" priority="491" stopIfTrue="1" operator="lessThan">
      <formula>$F$28</formula>
    </cfRule>
    <cfRule type="cellIs" dxfId="153" priority="492" stopIfTrue="1" operator="lessThan">
      <formula>$F$27</formula>
    </cfRule>
    <cfRule type="cellIs" dxfId="152" priority="493" stopIfTrue="1" operator="lessThan">
      <formula>$F$26</formula>
    </cfRule>
  </conditionalFormatting>
  <conditionalFormatting sqref="I81">
    <cfRule type="cellIs" dxfId="151" priority="494" stopIfTrue="1" operator="lessThan">
      <formula>$H$28</formula>
    </cfRule>
    <cfRule type="cellIs" dxfId="150" priority="495" stopIfTrue="1" operator="lessThan">
      <formula>$H$27</formula>
    </cfRule>
    <cfRule type="cellIs" dxfId="149" priority="496" stopIfTrue="1" operator="lessThan">
      <formula>$H$26</formula>
    </cfRule>
  </conditionalFormatting>
  <conditionalFormatting sqref="K81">
    <cfRule type="cellIs" dxfId="148" priority="497" stopIfTrue="1" operator="lessThan">
      <formula>$J$28</formula>
    </cfRule>
    <cfRule type="cellIs" dxfId="147" priority="498" stopIfTrue="1" operator="lessThan">
      <formula>$J$27</formula>
    </cfRule>
    <cfRule type="cellIs" dxfId="146" priority="499" stopIfTrue="1" operator="lessThan">
      <formula>$J$26</formula>
    </cfRule>
  </conditionalFormatting>
  <conditionalFormatting sqref="D82">
    <cfRule type="cellIs" dxfId="145" priority="500" stopIfTrue="1" operator="lessThan">
      <formula>$C$82</formula>
    </cfRule>
    <cfRule type="cellIs" dxfId="144" priority="501" stopIfTrue="1" operator="lessThan">
      <formula>$C$82</formula>
    </cfRule>
  </conditionalFormatting>
  <conditionalFormatting sqref="E82">
    <cfRule type="cellIs" dxfId="143" priority="502" stopIfTrue="1" operator="lessThan">
      <formula>$D$82</formula>
    </cfRule>
  </conditionalFormatting>
  <conditionalFormatting sqref="F82">
    <cfRule type="cellIs" dxfId="142" priority="503" stopIfTrue="1" operator="lessThan">
      <formula>$E$82</formula>
    </cfRule>
  </conditionalFormatting>
  <conditionalFormatting sqref="G82">
    <cfRule type="cellIs" dxfId="141" priority="504" stopIfTrue="1" operator="lessThan">
      <formula>$F$82</formula>
    </cfRule>
  </conditionalFormatting>
  <conditionalFormatting sqref="H82">
    <cfRule type="cellIs" dxfId="140" priority="505" stopIfTrue="1" operator="lessThan">
      <formula>$F$82</formula>
    </cfRule>
  </conditionalFormatting>
  <conditionalFormatting sqref="I82">
    <cfRule type="cellIs" dxfId="139" priority="506" stopIfTrue="1" operator="lessThan">
      <formula>$H$82</formula>
    </cfRule>
  </conditionalFormatting>
  <conditionalFormatting sqref="J82">
    <cfRule type="cellIs" dxfId="138" priority="507" stopIfTrue="1" operator="lessThan">
      <formula>$H$82</formula>
    </cfRule>
  </conditionalFormatting>
  <conditionalFormatting sqref="K82">
    <cfRule type="cellIs" dxfId="137" priority="508" stopIfTrue="1" operator="lessThan">
      <formula>$J$82</formula>
    </cfRule>
    <cfRule type="cellIs" dxfId="136" priority="509" stopIfTrue="1" operator="lessThan">
      <formula>$J$82</formula>
    </cfRule>
  </conditionalFormatting>
  <conditionalFormatting sqref="G83">
    <cfRule type="cellIs" dxfId="135" priority="510" stopIfTrue="1" operator="lessThan">
      <formula>$F$28</formula>
    </cfRule>
    <cfRule type="cellIs" dxfId="134" priority="511" stopIfTrue="1" operator="lessThan">
      <formula>$F$27</formula>
    </cfRule>
    <cfRule type="cellIs" dxfId="133" priority="512" stopIfTrue="1" operator="lessThan">
      <formula>$F$26</formula>
    </cfRule>
  </conditionalFormatting>
  <conditionalFormatting sqref="I83">
    <cfRule type="cellIs" dxfId="132" priority="513" stopIfTrue="1" operator="lessThan">
      <formula>$H$28</formula>
    </cfRule>
    <cfRule type="cellIs" dxfId="131" priority="514" stopIfTrue="1" operator="lessThan">
      <formula>$H$27</formula>
    </cfRule>
    <cfRule type="cellIs" dxfId="130" priority="515" stopIfTrue="1" operator="lessThan">
      <formula>$H$26</formula>
    </cfRule>
  </conditionalFormatting>
  <conditionalFormatting sqref="K83">
    <cfRule type="cellIs" dxfId="129" priority="516" stopIfTrue="1" operator="lessThan">
      <formula>$J$28</formula>
    </cfRule>
    <cfRule type="cellIs" dxfId="128" priority="517" stopIfTrue="1" operator="lessThan">
      <formula>$J$27</formula>
    </cfRule>
    <cfRule type="cellIs" dxfId="127" priority="518" stopIfTrue="1" operator="lessThan">
      <formula>$J$26</formula>
    </cfRule>
  </conditionalFormatting>
  <conditionalFormatting sqref="D84">
    <cfRule type="cellIs" dxfId="126" priority="519" stopIfTrue="1" operator="lessThan">
      <formula>$C$84</formula>
    </cfRule>
    <cfRule type="cellIs" dxfId="125" priority="520" stopIfTrue="1" operator="lessThan">
      <formula>$C$84</formula>
    </cfRule>
  </conditionalFormatting>
  <conditionalFormatting sqref="E84">
    <cfRule type="cellIs" dxfId="124" priority="521" stopIfTrue="1" operator="lessThan">
      <formula>$D$84</formula>
    </cfRule>
  </conditionalFormatting>
  <conditionalFormatting sqref="F84">
    <cfRule type="cellIs" dxfId="123" priority="522" stopIfTrue="1" operator="lessThan">
      <formula>$E$84</formula>
    </cfRule>
  </conditionalFormatting>
  <conditionalFormatting sqref="G84">
    <cfRule type="cellIs" dxfId="122" priority="523" stopIfTrue="1" operator="lessThan">
      <formula>$F$84</formula>
    </cfRule>
  </conditionalFormatting>
  <conditionalFormatting sqref="H84">
    <cfRule type="cellIs" dxfId="121" priority="524" stopIfTrue="1" operator="lessThan">
      <formula>$F$84</formula>
    </cfRule>
  </conditionalFormatting>
  <conditionalFormatting sqref="I84">
    <cfRule type="cellIs" dxfId="120" priority="525" stopIfTrue="1" operator="lessThan">
      <formula>$H$84</formula>
    </cfRule>
  </conditionalFormatting>
  <conditionalFormatting sqref="J84">
    <cfRule type="cellIs" dxfId="119" priority="526" stopIfTrue="1" operator="lessThan">
      <formula>$H$84</formula>
    </cfRule>
  </conditionalFormatting>
  <conditionalFormatting sqref="K84">
    <cfRule type="cellIs" dxfId="118" priority="527" stopIfTrue="1" operator="lessThan">
      <formula>$J$84</formula>
    </cfRule>
  </conditionalFormatting>
  <conditionalFormatting sqref="G85">
    <cfRule type="cellIs" dxfId="117" priority="528" stopIfTrue="1" operator="lessThan">
      <formula>$F$28</formula>
    </cfRule>
    <cfRule type="cellIs" dxfId="116" priority="529" stopIfTrue="1" operator="lessThan">
      <formula>$F$27</formula>
    </cfRule>
    <cfRule type="cellIs" dxfId="115" priority="530" stopIfTrue="1" operator="lessThan">
      <formula>$F$26</formula>
    </cfRule>
  </conditionalFormatting>
  <conditionalFormatting sqref="I85">
    <cfRule type="cellIs" dxfId="114" priority="531" stopIfTrue="1" operator="lessThan">
      <formula>$H$28</formula>
    </cfRule>
    <cfRule type="cellIs" dxfId="113" priority="532" stopIfTrue="1" operator="lessThan">
      <formula>$H$27</formula>
    </cfRule>
    <cfRule type="cellIs" dxfId="112" priority="533" stopIfTrue="1" operator="lessThan">
      <formula>$H$26</formula>
    </cfRule>
  </conditionalFormatting>
  <conditionalFormatting sqref="K85">
    <cfRule type="cellIs" dxfId="111" priority="534" stopIfTrue="1" operator="lessThan">
      <formula>$J$28</formula>
    </cfRule>
    <cfRule type="cellIs" dxfId="110" priority="535" stopIfTrue="1" operator="lessThan">
      <formula>$J$27</formula>
    </cfRule>
    <cfRule type="cellIs" dxfId="109" priority="536" stopIfTrue="1" operator="lessThan">
      <formula>$J$26</formula>
    </cfRule>
  </conditionalFormatting>
  <conditionalFormatting sqref="D86">
    <cfRule type="cellIs" dxfId="108" priority="537" stopIfTrue="1" operator="lessThan">
      <formula>$C$86</formula>
    </cfRule>
    <cfRule type="cellIs" dxfId="107" priority="538" stopIfTrue="1" operator="lessThan">
      <formula>$C$86</formula>
    </cfRule>
  </conditionalFormatting>
  <conditionalFormatting sqref="E86">
    <cfRule type="cellIs" dxfId="106" priority="539" stopIfTrue="1" operator="lessThan">
      <formula>$D$86</formula>
    </cfRule>
  </conditionalFormatting>
  <conditionalFormatting sqref="F86">
    <cfRule type="cellIs" dxfId="105" priority="540" stopIfTrue="1" operator="lessThan">
      <formula>$E$86</formula>
    </cfRule>
  </conditionalFormatting>
  <conditionalFormatting sqref="G86">
    <cfRule type="cellIs" dxfId="104" priority="541" stopIfTrue="1" operator="lessThan">
      <formula>$F$86</formula>
    </cfRule>
  </conditionalFormatting>
  <conditionalFormatting sqref="H86">
    <cfRule type="cellIs" dxfId="103" priority="542" stopIfTrue="1" operator="lessThan">
      <formula>$F$86</formula>
    </cfRule>
  </conditionalFormatting>
  <conditionalFormatting sqref="I86">
    <cfRule type="cellIs" dxfId="102" priority="543" stopIfTrue="1" operator="lessThan">
      <formula>$H$86</formula>
    </cfRule>
  </conditionalFormatting>
  <conditionalFormatting sqref="J86">
    <cfRule type="cellIs" dxfId="101" priority="544" stopIfTrue="1" operator="lessThan">
      <formula>$H$86</formula>
    </cfRule>
  </conditionalFormatting>
  <conditionalFormatting sqref="K86">
    <cfRule type="cellIs" dxfId="100" priority="545" stopIfTrue="1" operator="lessThan">
      <formula>$J$86</formula>
    </cfRule>
  </conditionalFormatting>
  <conditionalFormatting sqref="G87">
    <cfRule type="cellIs" dxfId="99" priority="546" stopIfTrue="1" operator="lessThan">
      <formula>$F$28</formula>
    </cfRule>
    <cfRule type="cellIs" dxfId="98" priority="547" stopIfTrue="1" operator="lessThan">
      <formula>$F$27</formula>
    </cfRule>
    <cfRule type="cellIs" dxfId="97" priority="548" stopIfTrue="1" operator="lessThan">
      <formula>$F$26</formula>
    </cfRule>
  </conditionalFormatting>
  <conditionalFormatting sqref="I87">
    <cfRule type="cellIs" dxfId="96" priority="549" stopIfTrue="1" operator="lessThan">
      <formula>$H$28</formula>
    </cfRule>
    <cfRule type="cellIs" dxfId="95" priority="550" stopIfTrue="1" operator="lessThan">
      <formula>$H$27</formula>
    </cfRule>
    <cfRule type="cellIs" dxfId="94" priority="551" stopIfTrue="1" operator="lessThan">
      <formula>$H$26</formula>
    </cfRule>
  </conditionalFormatting>
  <conditionalFormatting sqref="K87">
    <cfRule type="cellIs" dxfId="93" priority="552" stopIfTrue="1" operator="lessThan">
      <formula>$J$28</formula>
    </cfRule>
    <cfRule type="cellIs" dxfId="92" priority="553" stopIfTrue="1" operator="lessThan">
      <formula>$J$27</formula>
    </cfRule>
    <cfRule type="cellIs" dxfId="91" priority="554" stopIfTrue="1" operator="lessThan">
      <formula>$J$26</formula>
    </cfRule>
  </conditionalFormatting>
  <conditionalFormatting sqref="D88">
    <cfRule type="cellIs" dxfId="90" priority="555" stopIfTrue="1" operator="lessThan">
      <formula>$C$88</formula>
    </cfRule>
    <cfRule type="cellIs" dxfId="89" priority="556" stopIfTrue="1" operator="lessThan">
      <formula>$C$88</formula>
    </cfRule>
  </conditionalFormatting>
  <conditionalFormatting sqref="E88">
    <cfRule type="cellIs" dxfId="88" priority="557" stopIfTrue="1" operator="lessThan">
      <formula>$D$88</formula>
    </cfRule>
  </conditionalFormatting>
  <conditionalFormatting sqref="F88">
    <cfRule type="cellIs" dxfId="87" priority="558" stopIfTrue="1" operator="lessThan">
      <formula>$E$88</formula>
    </cfRule>
  </conditionalFormatting>
  <conditionalFormatting sqref="G88">
    <cfRule type="cellIs" dxfId="86" priority="559" stopIfTrue="1" operator="lessThan">
      <formula>$F$88</formula>
    </cfRule>
  </conditionalFormatting>
  <conditionalFormatting sqref="H88">
    <cfRule type="cellIs" dxfId="85" priority="560" stopIfTrue="1" operator="lessThan">
      <formula>$F$88</formula>
    </cfRule>
  </conditionalFormatting>
  <conditionalFormatting sqref="I88">
    <cfRule type="cellIs" dxfId="84" priority="561" stopIfTrue="1" operator="lessThan">
      <formula>$H$88</formula>
    </cfRule>
  </conditionalFormatting>
  <conditionalFormatting sqref="J88">
    <cfRule type="cellIs" dxfId="83" priority="562" stopIfTrue="1" operator="lessThan">
      <formula>$H$88</formula>
    </cfRule>
  </conditionalFormatting>
  <conditionalFormatting sqref="K88">
    <cfRule type="cellIs" dxfId="82" priority="563" stopIfTrue="1" operator="lessThan">
      <formula>$J$88</formula>
    </cfRule>
  </conditionalFormatting>
  <conditionalFormatting sqref="G89">
    <cfRule type="cellIs" dxfId="81" priority="564" stopIfTrue="1" operator="lessThan">
      <formula>$F$28</formula>
    </cfRule>
    <cfRule type="cellIs" dxfId="80" priority="565" stopIfTrue="1" operator="lessThan">
      <formula>$F$27</formula>
    </cfRule>
    <cfRule type="cellIs" dxfId="79" priority="566" stopIfTrue="1" operator="lessThan">
      <formula>$F$26</formula>
    </cfRule>
  </conditionalFormatting>
  <conditionalFormatting sqref="I89">
    <cfRule type="cellIs" dxfId="78" priority="567" stopIfTrue="1" operator="lessThan">
      <formula>$H$28</formula>
    </cfRule>
    <cfRule type="cellIs" dxfId="77" priority="568" stopIfTrue="1" operator="lessThan">
      <formula>$H$27</formula>
    </cfRule>
    <cfRule type="cellIs" dxfId="76" priority="569" stopIfTrue="1" operator="lessThan">
      <formula>$H$26</formula>
    </cfRule>
  </conditionalFormatting>
  <conditionalFormatting sqref="K89">
    <cfRule type="cellIs" dxfId="75" priority="570" stopIfTrue="1" operator="lessThan">
      <formula>$J$28</formula>
    </cfRule>
    <cfRule type="cellIs" dxfId="74" priority="571" stopIfTrue="1" operator="lessThan">
      <formula>$J$27</formula>
    </cfRule>
    <cfRule type="cellIs" dxfId="73" priority="572" stopIfTrue="1" operator="lessThan">
      <formula>$J$26</formula>
    </cfRule>
  </conditionalFormatting>
  <conditionalFormatting sqref="D90">
    <cfRule type="cellIs" dxfId="72" priority="573" stopIfTrue="1" operator="lessThan">
      <formula>$C$90</formula>
    </cfRule>
    <cfRule type="cellIs" dxfId="71" priority="574" stopIfTrue="1" operator="lessThan">
      <formula>$C$90</formula>
    </cfRule>
  </conditionalFormatting>
  <conditionalFormatting sqref="E90">
    <cfRule type="cellIs" dxfId="70" priority="575" stopIfTrue="1" operator="lessThan">
      <formula>$D$90</formula>
    </cfRule>
  </conditionalFormatting>
  <conditionalFormatting sqref="F90">
    <cfRule type="cellIs" dxfId="69" priority="576" stopIfTrue="1" operator="lessThan">
      <formula>$E$90</formula>
    </cfRule>
  </conditionalFormatting>
  <conditionalFormatting sqref="G90">
    <cfRule type="cellIs" dxfId="68" priority="577" stopIfTrue="1" operator="lessThan">
      <formula>$F$90</formula>
    </cfRule>
  </conditionalFormatting>
  <conditionalFormatting sqref="H90">
    <cfRule type="cellIs" dxfId="67" priority="578" stopIfTrue="1" operator="lessThan">
      <formula>$F$90</formula>
    </cfRule>
  </conditionalFormatting>
  <conditionalFormatting sqref="I90">
    <cfRule type="cellIs" dxfId="66" priority="579" stopIfTrue="1" operator="lessThan">
      <formula>$H$90</formula>
    </cfRule>
  </conditionalFormatting>
  <conditionalFormatting sqref="J90">
    <cfRule type="cellIs" dxfId="65" priority="580" stopIfTrue="1" operator="lessThan">
      <formula>$H$90</formula>
    </cfRule>
  </conditionalFormatting>
  <conditionalFormatting sqref="K90">
    <cfRule type="cellIs" dxfId="64" priority="581" stopIfTrue="1" operator="lessThan">
      <formula>$J$90</formula>
    </cfRule>
  </conditionalFormatting>
  <conditionalFormatting sqref="G91">
    <cfRule type="cellIs" dxfId="63" priority="582" stopIfTrue="1" operator="lessThan">
      <formula>$F$28</formula>
    </cfRule>
    <cfRule type="cellIs" dxfId="62" priority="583" stopIfTrue="1" operator="lessThan">
      <formula>$F$27</formula>
    </cfRule>
    <cfRule type="cellIs" dxfId="61" priority="584" stopIfTrue="1" operator="lessThan">
      <formula>$F$26</formula>
    </cfRule>
  </conditionalFormatting>
  <conditionalFormatting sqref="I91">
    <cfRule type="cellIs" dxfId="60" priority="585" stopIfTrue="1" operator="lessThan">
      <formula>$H$28</formula>
    </cfRule>
    <cfRule type="cellIs" dxfId="59" priority="586" stopIfTrue="1" operator="lessThan">
      <formula>$H$27</formula>
    </cfRule>
    <cfRule type="cellIs" dxfId="58" priority="587" stopIfTrue="1" operator="lessThan">
      <formula>$H$26</formula>
    </cfRule>
  </conditionalFormatting>
  <conditionalFormatting sqref="K91">
    <cfRule type="cellIs" dxfId="57" priority="588" stopIfTrue="1" operator="lessThan">
      <formula>$J$28</formula>
    </cfRule>
    <cfRule type="cellIs" dxfId="56" priority="589" stopIfTrue="1" operator="lessThan">
      <formula>$J$27</formula>
    </cfRule>
    <cfRule type="cellIs" dxfId="55" priority="590" stopIfTrue="1" operator="lessThan">
      <formula>$J$26</formula>
    </cfRule>
  </conditionalFormatting>
  <conditionalFormatting sqref="D92">
    <cfRule type="cellIs" dxfId="54" priority="591" stopIfTrue="1" operator="lessThan">
      <formula>$C$92</formula>
    </cfRule>
    <cfRule type="cellIs" dxfId="53" priority="592" stopIfTrue="1" operator="lessThan">
      <formula>$C$92</formula>
    </cfRule>
  </conditionalFormatting>
  <conditionalFormatting sqref="E92">
    <cfRule type="cellIs" dxfId="52" priority="593" stopIfTrue="1" operator="lessThan">
      <formula>$D$92</formula>
    </cfRule>
  </conditionalFormatting>
  <conditionalFormatting sqref="F92">
    <cfRule type="cellIs" dxfId="51" priority="594" stopIfTrue="1" operator="lessThan">
      <formula>$E$92</formula>
    </cfRule>
  </conditionalFormatting>
  <conditionalFormatting sqref="G92">
    <cfRule type="cellIs" dxfId="50" priority="595" stopIfTrue="1" operator="lessThan">
      <formula>$F$92</formula>
    </cfRule>
  </conditionalFormatting>
  <conditionalFormatting sqref="H92">
    <cfRule type="cellIs" dxfId="49" priority="596" stopIfTrue="1" operator="lessThan">
      <formula>$F$92</formula>
    </cfRule>
  </conditionalFormatting>
  <conditionalFormatting sqref="I92">
    <cfRule type="cellIs" dxfId="48" priority="597" stopIfTrue="1" operator="lessThan">
      <formula>$H$92</formula>
    </cfRule>
  </conditionalFormatting>
  <conditionalFormatting sqref="J92">
    <cfRule type="cellIs" dxfId="47" priority="598" stopIfTrue="1" operator="lessThan">
      <formula>$H$92</formula>
    </cfRule>
  </conditionalFormatting>
  <conditionalFormatting sqref="K92">
    <cfRule type="cellIs" dxfId="46" priority="599" stopIfTrue="1" operator="lessThan">
      <formula>$J$92</formula>
    </cfRule>
  </conditionalFormatting>
  <conditionalFormatting sqref="G93">
    <cfRule type="cellIs" dxfId="45" priority="600" stopIfTrue="1" operator="lessThan">
      <formula>$F$28</formula>
    </cfRule>
    <cfRule type="cellIs" dxfId="44" priority="601" stopIfTrue="1" operator="lessThan">
      <formula>$F$27</formula>
    </cfRule>
    <cfRule type="cellIs" dxfId="43" priority="602" stopIfTrue="1" operator="lessThan">
      <formula>$F$26</formula>
    </cfRule>
  </conditionalFormatting>
  <conditionalFormatting sqref="I93">
    <cfRule type="cellIs" dxfId="42" priority="603" stopIfTrue="1" operator="lessThan">
      <formula>$H$28</formula>
    </cfRule>
    <cfRule type="cellIs" dxfId="41" priority="604" stopIfTrue="1" operator="lessThan">
      <formula>$H$27</formula>
    </cfRule>
    <cfRule type="cellIs" dxfId="40" priority="605" stopIfTrue="1" operator="lessThan">
      <formula>$H$26</formula>
    </cfRule>
  </conditionalFormatting>
  <conditionalFormatting sqref="K93">
    <cfRule type="cellIs" dxfId="39" priority="606" stopIfTrue="1" operator="lessThan">
      <formula>$J$28</formula>
    </cfRule>
    <cfRule type="cellIs" dxfId="38" priority="607" stopIfTrue="1" operator="lessThan">
      <formula>$J$27</formula>
    </cfRule>
    <cfRule type="cellIs" dxfId="37" priority="608" stopIfTrue="1" operator="lessThan">
      <formula>$J$26</formula>
    </cfRule>
  </conditionalFormatting>
  <conditionalFormatting sqref="D94">
    <cfRule type="cellIs" dxfId="36" priority="609" stopIfTrue="1" operator="lessThan">
      <formula>$C$94</formula>
    </cfRule>
    <cfRule type="cellIs" dxfId="35" priority="610" stopIfTrue="1" operator="lessThan">
      <formula>$C$94</formula>
    </cfRule>
  </conditionalFormatting>
  <conditionalFormatting sqref="E94">
    <cfRule type="cellIs" dxfId="34" priority="611" stopIfTrue="1" operator="lessThan">
      <formula>$D$94</formula>
    </cfRule>
  </conditionalFormatting>
  <conditionalFormatting sqref="F94">
    <cfRule type="cellIs" dxfId="33" priority="612" stopIfTrue="1" operator="lessThan">
      <formula>$E$94</formula>
    </cfRule>
  </conditionalFormatting>
  <conditionalFormatting sqref="G94">
    <cfRule type="cellIs" dxfId="32" priority="613" stopIfTrue="1" operator="lessThan">
      <formula>$F$94</formula>
    </cfRule>
  </conditionalFormatting>
  <conditionalFormatting sqref="H94">
    <cfRule type="cellIs" dxfId="31" priority="614" stopIfTrue="1" operator="lessThan">
      <formula>$F$94</formula>
    </cfRule>
  </conditionalFormatting>
  <conditionalFormatting sqref="I94">
    <cfRule type="cellIs" dxfId="30" priority="615" stopIfTrue="1" operator="lessThan">
      <formula>$H$94</formula>
    </cfRule>
  </conditionalFormatting>
  <conditionalFormatting sqref="J94">
    <cfRule type="cellIs" dxfId="29" priority="616" stopIfTrue="1" operator="lessThan">
      <formula>$H$94</formula>
    </cfRule>
  </conditionalFormatting>
  <conditionalFormatting sqref="K94">
    <cfRule type="cellIs" dxfId="28" priority="617" stopIfTrue="1" operator="lessThan">
      <formula>$J$94</formula>
    </cfRule>
  </conditionalFormatting>
  <conditionalFormatting sqref="G95">
    <cfRule type="cellIs" dxfId="27" priority="618" stopIfTrue="1" operator="lessThan">
      <formula>$F$28</formula>
    </cfRule>
    <cfRule type="cellIs" dxfId="26" priority="619" stopIfTrue="1" operator="lessThan">
      <formula>$F$27</formula>
    </cfRule>
    <cfRule type="cellIs" dxfId="25" priority="620" stopIfTrue="1" operator="lessThan">
      <formula>$F$26</formula>
    </cfRule>
  </conditionalFormatting>
  <conditionalFormatting sqref="I95">
    <cfRule type="cellIs" dxfId="24" priority="621" stopIfTrue="1" operator="lessThan">
      <formula>$H$28</formula>
    </cfRule>
    <cfRule type="cellIs" dxfId="23" priority="622" stopIfTrue="1" operator="lessThan">
      <formula>$H$27</formula>
    </cfRule>
    <cfRule type="cellIs" dxfId="22" priority="623" stopIfTrue="1" operator="lessThan">
      <formula>$H$26</formula>
    </cfRule>
  </conditionalFormatting>
  <conditionalFormatting sqref="K95">
    <cfRule type="cellIs" dxfId="21" priority="624" stopIfTrue="1" operator="lessThan">
      <formula>$J$28</formula>
    </cfRule>
    <cfRule type="cellIs" dxfId="20" priority="625" stopIfTrue="1" operator="lessThan">
      <formula>$J$27</formula>
    </cfRule>
    <cfRule type="cellIs" dxfId="19" priority="626" stopIfTrue="1" operator="lessThan">
      <formula>$J$26</formula>
    </cfRule>
  </conditionalFormatting>
  <conditionalFormatting sqref="D96">
    <cfRule type="cellIs" dxfId="18" priority="627" stopIfTrue="1" operator="lessThan">
      <formula>$C$96</formula>
    </cfRule>
    <cfRule type="cellIs" dxfId="17" priority="628" stopIfTrue="1" operator="lessThan">
      <formula>$C$96</formula>
    </cfRule>
  </conditionalFormatting>
  <conditionalFormatting sqref="E96">
    <cfRule type="cellIs" dxfId="16" priority="629" stopIfTrue="1" operator="lessThan">
      <formula>$D$96</formula>
    </cfRule>
  </conditionalFormatting>
  <conditionalFormatting sqref="F96">
    <cfRule type="cellIs" dxfId="15" priority="630" stopIfTrue="1" operator="lessThan">
      <formula>$E$96</formula>
    </cfRule>
  </conditionalFormatting>
  <conditionalFormatting sqref="G96">
    <cfRule type="cellIs" dxfId="14" priority="631" stopIfTrue="1" operator="lessThan">
      <formula>$F$96</formula>
    </cfRule>
  </conditionalFormatting>
  <conditionalFormatting sqref="H96">
    <cfRule type="cellIs" dxfId="13" priority="632" stopIfTrue="1" operator="lessThan">
      <formula>$F$96</formula>
    </cfRule>
  </conditionalFormatting>
  <conditionalFormatting sqref="I96">
    <cfRule type="cellIs" dxfId="12" priority="633" stopIfTrue="1" operator="lessThan">
      <formula>$H$96</formula>
    </cfRule>
  </conditionalFormatting>
  <conditionalFormatting sqref="J96">
    <cfRule type="cellIs" dxfId="11" priority="634" stopIfTrue="1" operator="lessThan">
      <formula>$H$96</formula>
    </cfRule>
  </conditionalFormatting>
  <conditionalFormatting sqref="K96">
    <cfRule type="cellIs" dxfId="10" priority="635" stopIfTrue="1" operator="lessThan">
      <formula>$J$96</formula>
    </cfRule>
  </conditionalFormatting>
  <conditionalFormatting sqref="G97">
    <cfRule type="cellIs" dxfId="9" priority="636" stopIfTrue="1" operator="lessThan">
      <formula>$F$28</formula>
    </cfRule>
    <cfRule type="cellIs" dxfId="8" priority="637" stopIfTrue="1" operator="lessThan">
      <formula>$F$27</formula>
    </cfRule>
    <cfRule type="cellIs" dxfId="7" priority="638" stopIfTrue="1" operator="lessThan">
      <formula>$F$26</formula>
    </cfRule>
  </conditionalFormatting>
  <conditionalFormatting sqref="I97">
    <cfRule type="cellIs" dxfId="6" priority="639" stopIfTrue="1" operator="lessThan">
      <formula>$H$28</formula>
    </cfRule>
    <cfRule type="cellIs" dxfId="5" priority="640" stopIfTrue="1" operator="lessThan">
      <formula>$H$27</formula>
    </cfRule>
    <cfRule type="cellIs" dxfId="4" priority="641" stopIfTrue="1" operator="lessThan">
      <formula>$H$26</formula>
    </cfRule>
  </conditionalFormatting>
  <conditionalFormatting sqref="K97">
    <cfRule type="cellIs" dxfId="3" priority="642" stopIfTrue="1" operator="lessThan">
      <formula>$J$28</formula>
    </cfRule>
    <cfRule type="cellIs" dxfId="2" priority="643" stopIfTrue="1" operator="lessThan">
      <formula>$J$27</formula>
    </cfRule>
    <cfRule type="cellIs" dxfId="1" priority="644" stopIfTrue="1" operator="lessThan">
      <formula>$J$26</formula>
    </cfRule>
  </conditionalFormatting>
  <conditionalFormatting sqref="C40">
    <cfRule type="cellIs" dxfId="0" priority="1" stopIfTrue="1" operator="lessThan">
      <formula>#REF!</formula>
    </cfRule>
  </conditionalFormatting>
  <pageMargins left="0.46875" right="0.1875" top="0.46875" bottom="0.34375" header="0.1875" footer="0.1145833358168602"/>
  <pageSetup paperSize="9" scale="77" fitToHeight="200" orientation="landscape" useFirstPageNumber="1" horizontalDpi="0" verticalDpi="0" copies="0"/>
  <headerFooter alignWithMargins="0">
    <oddHeader>&amp;RБагаева Наталия Владимировна (Оричевский район), 15.06.2022 15:32:24</oddHeader>
    <oddFooter>&amp;R&amp;8&amp;"Arial Cyrкурсив"&amp;P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pane ySplit="3" topLeftCell="A4" activePane="bottomLeft" state="frozenSplit"/>
      <selection activeCellId="1" sqref="K14 A1"/>
      <selection pane="bottomLeft" activeCell="A21" sqref="A21"/>
    </sheetView>
  </sheetViews>
  <sheetFormatPr defaultColWidth="7" defaultRowHeight="11.25" customHeight="1" x14ac:dyDescent="0.2"/>
  <cols>
    <col min="1" max="1" width="36.42578125" style="27" customWidth="1"/>
    <col min="2" max="2" width="20.5703125" style="26" customWidth="1"/>
    <col min="3" max="11" width="8.5703125" style="2" customWidth="1"/>
    <col min="12" max="12" width="13" style="2" customWidth="1"/>
    <col min="13" max="16384" width="7" style="1"/>
  </cols>
  <sheetData>
    <row r="1" spans="1:12" s="47" customFormat="1" ht="11.25" customHeight="1" x14ac:dyDescent="0.25">
      <c r="A1" s="711" t="s">
        <v>19</v>
      </c>
      <c r="B1" s="714" t="s">
        <v>18</v>
      </c>
      <c r="C1" s="25" t="s">
        <v>17</v>
      </c>
      <c r="D1" s="25" t="s">
        <v>17</v>
      </c>
      <c r="E1" s="25" t="s">
        <v>16</v>
      </c>
      <c r="F1" s="703" t="s">
        <v>15</v>
      </c>
      <c r="G1" s="704"/>
      <c r="H1" s="704"/>
      <c r="I1" s="704"/>
      <c r="J1" s="704"/>
      <c r="K1" s="705"/>
      <c r="L1" s="690" t="s">
        <v>14</v>
      </c>
    </row>
    <row r="2" spans="1:12" s="47" customFormat="1" ht="11.25" customHeight="1" x14ac:dyDescent="0.25">
      <c r="A2" s="712"/>
      <c r="B2" s="715"/>
      <c r="C2" s="693">
        <v>2020</v>
      </c>
      <c r="D2" s="693">
        <v>2021</v>
      </c>
      <c r="E2" s="693">
        <v>2022</v>
      </c>
      <c r="F2" s="695">
        <v>2023</v>
      </c>
      <c r="G2" s="696"/>
      <c r="H2" s="695">
        <v>2024</v>
      </c>
      <c r="I2" s="696"/>
      <c r="J2" s="695">
        <v>2025</v>
      </c>
      <c r="K2" s="696"/>
      <c r="L2" s="691"/>
    </row>
    <row r="3" spans="1:12" s="47" customFormat="1" ht="11.25" customHeight="1" x14ac:dyDescent="0.25">
      <c r="A3" s="713"/>
      <c r="B3" s="716"/>
      <c r="C3" s="694"/>
      <c r="D3" s="694"/>
      <c r="E3" s="694"/>
      <c r="F3" s="24" t="s">
        <v>13</v>
      </c>
      <c r="G3" s="23" t="s">
        <v>12</v>
      </c>
      <c r="H3" s="24" t="s">
        <v>13</v>
      </c>
      <c r="I3" s="23" t="s">
        <v>12</v>
      </c>
      <c r="J3" s="24" t="s">
        <v>13</v>
      </c>
      <c r="K3" s="23" t="s">
        <v>12</v>
      </c>
      <c r="L3" s="692"/>
    </row>
    <row r="4" spans="1:12" s="46" customFormat="1" ht="15" customHeight="1" x14ac:dyDescent="0.2">
      <c r="A4" s="708" t="s">
        <v>31</v>
      </c>
      <c r="B4" s="709"/>
      <c r="C4" s="709"/>
      <c r="D4" s="709"/>
      <c r="E4" s="709"/>
      <c r="F4" s="709"/>
      <c r="G4" s="709"/>
      <c r="H4" s="709"/>
      <c r="I4" s="709"/>
      <c r="J4" s="709"/>
      <c r="K4" s="710"/>
      <c r="L4" s="22"/>
    </row>
    <row r="5" spans="1:12" ht="31.5" customHeight="1" x14ac:dyDescent="0.25">
      <c r="A5" s="45" t="s">
        <v>30</v>
      </c>
      <c r="B5" s="40" t="s">
        <v>28</v>
      </c>
      <c r="C5" s="42">
        <v>311</v>
      </c>
      <c r="D5" s="42">
        <v>302</v>
      </c>
      <c r="E5" s="41">
        <v>300</v>
      </c>
      <c r="F5" s="44">
        <v>300</v>
      </c>
      <c r="G5" s="44">
        <v>300</v>
      </c>
      <c r="H5" s="44">
        <v>300</v>
      </c>
      <c r="I5" s="44">
        <v>300</v>
      </c>
      <c r="J5" s="44">
        <v>300</v>
      </c>
      <c r="K5" s="44">
        <v>300</v>
      </c>
      <c r="L5" s="39"/>
    </row>
    <row r="6" spans="1:12" ht="15" customHeight="1" x14ac:dyDescent="0.25">
      <c r="A6" s="43" t="s">
        <v>29</v>
      </c>
      <c r="B6" s="40" t="s">
        <v>28</v>
      </c>
      <c r="C6" s="15">
        <v>181</v>
      </c>
      <c r="D6" s="15">
        <v>171</v>
      </c>
      <c r="E6" s="15">
        <v>170</v>
      </c>
      <c r="F6" s="33">
        <v>170</v>
      </c>
      <c r="G6" s="33">
        <v>170</v>
      </c>
      <c r="H6" s="33">
        <v>170</v>
      </c>
      <c r="I6" s="33">
        <v>170</v>
      </c>
      <c r="J6" s="33">
        <v>170</v>
      </c>
      <c r="K6" s="33">
        <v>170</v>
      </c>
      <c r="L6" s="39"/>
    </row>
    <row r="7" spans="1:12" ht="21" customHeight="1" x14ac:dyDescent="0.25">
      <c r="A7" s="717" t="s">
        <v>27</v>
      </c>
      <c r="B7" s="40" t="s">
        <v>25</v>
      </c>
      <c r="C7" s="41">
        <v>14825465</v>
      </c>
      <c r="D7" s="41">
        <v>19143182</v>
      </c>
      <c r="E7" s="41">
        <v>20712923</v>
      </c>
      <c r="F7" s="15">
        <v>21767450</v>
      </c>
      <c r="G7" s="15">
        <v>21780510</v>
      </c>
      <c r="H7" s="41">
        <v>22930875</v>
      </c>
      <c r="I7" s="15">
        <v>22966418</v>
      </c>
      <c r="J7" s="41">
        <v>24085720</v>
      </c>
      <c r="K7" s="15">
        <v>24146890</v>
      </c>
      <c r="L7" s="39"/>
    </row>
    <row r="8" spans="1:12" ht="11.25" customHeight="1" x14ac:dyDescent="0.25">
      <c r="A8" s="718"/>
      <c r="B8" s="40" t="s">
        <v>6</v>
      </c>
      <c r="C8" s="15">
        <v>111.85</v>
      </c>
      <c r="D8" s="36">
        <f>IF((ISERROR(D7/C7)),0,(D7/C7)*100)</f>
        <v>129.12365311981782</v>
      </c>
      <c r="E8" s="36">
        <f>IF((ISERROR(E7/D7)),0,(E7/D7)*100)</f>
        <v>108.20000039700818</v>
      </c>
      <c r="F8" s="36">
        <f>IF((ISERROR(F7/E7)),0,(F7/E7)*100)</f>
        <v>105.09115492777141</v>
      </c>
      <c r="G8" s="36">
        <f>IF((ISERROR(G7/E7)),0,(G7/E7)*100)</f>
        <v>105.15420735161329</v>
      </c>
      <c r="H8" s="36">
        <f>IF((ISERROR(H7/F7)),0,(H7/F7)*100)</f>
        <v>105.34479233901996</v>
      </c>
      <c r="I8" s="36">
        <f>IF((ISERROR(I7/G7)),0,(I7/G7)*100)</f>
        <v>105.44481281659613</v>
      </c>
      <c r="J8" s="36">
        <f>IF((ISERROR(J7/H7)),0,(J7/H7)*100)</f>
        <v>105.03620119162483</v>
      </c>
      <c r="K8" s="36">
        <f>IF((ISERROR(K7/I7)),0,(K7/I7)*100)</f>
        <v>105.13999179149313</v>
      </c>
      <c r="L8" s="39"/>
    </row>
    <row r="9" spans="1:12" ht="18.75" customHeight="1" x14ac:dyDescent="0.25">
      <c r="A9" s="706" t="s">
        <v>26</v>
      </c>
      <c r="B9" s="40" t="s">
        <v>25</v>
      </c>
      <c r="C9" s="42">
        <v>12330424</v>
      </c>
      <c r="D9" s="42">
        <v>16273801</v>
      </c>
      <c r="E9" s="41">
        <v>17803538</v>
      </c>
      <c r="F9" s="41">
        <v>18735731</v>
      </c>
      <c r="G9" s="15">
        <v>18754820</v>
      </c>
      <c r="H9" s="41">
        <v>19834244</v>
      </c>
      <c r="I9" s="15">
        <v>19872600</v>
      </c>
      <c r="J9" s="41">
        <v>20950900</v>
      </c>
      <c r="K9" s="15">
        <v>21011700</v>
      </c>
      <c r="L9" s="39"/>
    </row>
    <row r="10" spans="1:12" ht="18.75" customHeight="1" x14ac:dyDescent="0.25">
      <c r="A10" s="707"/>
      <c r="B10" s="40" t="s">
        <v>6</v>
      </c>
      <c r="C10" s="16">
        <v>117.41200000000001</v>
      </c>
      <c r="D10" s="36">
        <f>IF((ISERROR(D9/C9)),0,(D9/C9)*100)</f>
        <v>131.9808710552046</v>
      </c>
      <c r="E10" s="36">
        <f>IF((ISERROR(E9/D9)),0,(E9/D9)*100)</f>
        <v>109.3999981934153</v>
      </c>
      <c r="F10" s="36">
        <f>IF((ISERROR(F9/E9)),0,(F9/E9)*100)</f>
        <v>105.23599859758212</v>
      </c>
      <c r="G10" s="36">
        <f>IF((ISERROR(G9/E9)),0,(G9/E9)*100)</f>
        <v>105.34321885908295</v>
      </c>
      <c r="H10" s="36">
        <f>IF((ISERROR(H9/F9)),0,(H9/F9)*100)</f>
        <v>105.86319797183255</v>
      </c>
      <c r="I10" s="36">
        <f>IF((ISERROR(I9/G9)),0,(I9/G9)*100)</f>
        <v>105.95996122596752</v>
      </c>
      <c r="J10" s="36">
        <f>IF((ISERROR(J9/H9)),0,(J9/H9)*100)</f>
        <v>105.62993981520042</v>
      </c>
      <c r="K10" s="36">
        <f>IF((ISERROR(K9/I9)),0,(K9/I9)*100)</f>
        <v>105.73201292231515</v>
      </c>
      <c r="L10" s="39"/>
    </row>
    <row r="11" spans="1:12" ht="26.25" customHeight="1" x14ac:dyDescent="0.2">
      <c r="A11" s="38" t="s">
        <v>24</v>
      </c>
      <c r="B11" s="37" t="s">
        <v>20</v>
      </c>
      <c r="C11" s="36">
        <f t="shared" ref="C11:K11" si="0">SUM(C12:C14)</f>
        <v>737742</v>
      </c>
      <c r="D11" s="36">
        <f t="shared" si="0"/>
        <v>854801.76099999994</v>
      </c>
      <c r="E11" s="36">
        <f t="shared" si="0"/>
        <v>1071022</v>
      </c>
      <c r="F11" s="36">
        <f t="shared" si="0"/>
        <v>1123577.784</v>
      </c>
      <c r="G11" s="36">
        <f t="shared" si="0"/>
        <v>1124382.6880000001</v>
      </c>
      <c r="H11" s="36">
        <f t="shared" si="0"/>
        <v>1173317.4553503999</v>
      </c>
      <c r="I11" s="36">
        <f t="shared" si="0"/>
        <v>1175076.7909920001</v>
      </c>
      <c r="J11" s="36">
        <f t="shared" si="0"/>
        <v>1222815.3023248725</v>
      </c>
      <c r="K11" s="36">
        <f t="shared" si="0"/>
        <v>1233002.9526098457</v>
      </c>
      <c r="L11" s="32"/>
    </row>
    <row r="12" spans="1:12" ht="11.25" customHeight="1" x14ac:dyDescent="0.2">
      <c r="A12" s="35" t="s">
        <v>23</v>
      </c>
      <c r="B12" s="34" t="s">
        <v>20</v>
      </c>
      <c r="C12" s="16">
        <v>135715.9</v>
      </c>
      <c r="D12" s="16">
        <v>151612.723</v>
      </c>
      <c r="E12" s="15">
        <v>165725</v>
      </c>
      <c r="F12" s="15">
        <v>176660</v>
      </c>
      <c r="G12" s="15">
        <v>176830</v>
      </c>
      <c r="H12" s="15">
        <f>F12*1.0523</f>
        <v>185899.318</v>
      </c>
      <c r="I12" s="33">
        <f>G12*1.0533</f>
        <v>186255.03899999999</v>
      </c>
      <c r="J12" s="33">
        <f>H12*1.0504</f>
        <v>195268.64362720001</v>
      </c>
      <c r="K12" s="33">
        <f>I12*1.0514</f>
        <v>195828.54800459996</v>
      </c>
      <c r="L12" s="32"/>
    </row>
    <row r="13" spans="1:12" ht="11.25" customHeight="1" x14ac:dyDescent="0.2">
      <c r="A13" s="35" t="s">
        <v>22</v>
      </c>
      <c r="B13" s="34" t="s">
        <v>20</v>
      </c>
      <c r="C13" s="16">
        <v>421797.9</v>
      </c>
      <c r="D13" s="16">
        <v>502480.30099999998</v>
      </c>
      <c r="E13" s="15">
        <v>696560</v>
      </c>
      <c r="F13" s="15">
        <f>E13*1.0489</f>
        <v>730621.78399999999</v>
      </c>
      <c r="G13" s="33">
        <f>E13*1.0498</f>
        <v>731248.68800000008</v>
      </c>
      <c r="H13" s="33">
        <f>F13*1.0456</f>
        <v>763938.13735040009</v>
      </c>
      <c r="I13" s="33">
        <f>G13*1.0465</f>
        <v>765251.75199200003</v>
      </c>
      <c r="J13" s="33">
        <f>H13*1.0433</f>
        <v>797016.6586976723</v>
      </c>
      <c r="K13" s="33">
        <f>I13*1.0443</f>
        <v>799152.40460524568</v>
      </c>
      <c r="L13" s="32"/>
    </row>
    <row r="14" spans="1:12" ht="11.25" customHeight="1" x14ac:dyDescent="0.2">
      <c r="A14" s="31" t="s">
        <v>21</v>
      </c>
      <c r="B14" s="30" t="s">
        <v>20</v>
      </c>
      <c r="C14" s="7">
        <v>180228.2</v>
      </c>
      <c r="D14" s="7">
        <v>200708.73699999999</v>
      </c>
      <c r="E14" s="6">
        <v>208737</v>
      </c>
      <c r="F14" s="6">
        <v>216296</v>
      </c>
      <c r="G14" s="6">
        <v>216304</v>
      </c>
      <c r="H14" s="6">
        <v>223480</v>
      </c>
      <c r="I14" s="6">
        <v>223570</v>
      </c>
      <c r="J14" s="6">
        <v>230530</v>
      </c>
      <c r="K14" s="6">
        <v>238022</v>
      </c>
      <c r="L14" s="29"/>
    </row>
    <row r="15" spans="1:12" ht="11.25" customHeight="1" x14ac:dyDescent="0.2">
      <c r="C15" s="28"/>
      <c r="D15" s="28"/>
      <c r="E15" s="28"/>
    </row>
    <row r="16" spans="1:12" ht="11.25" customHeight="1" x14ac:dyDescent="0.2">
      <c r="C16" s="28"/>
      <c r="D16" s="28"/>
      <c r="E16" s="28"/>
    </row>
  </sheetData>
  <sheetProtection sheet="1" objects="1"/>
  <mergeCells count="13">
    <mergeCell ref="A9:A10"/>
    <mergeCell ref="A4:K4"/>
    <mergeCell ref="L1:L3"/>
    <mergeCell ref="A1:A3"/>
    <mergeCell ref="F1:K1"/>
    <mergeCell ref="F2:G2"/>
    <mergeCell ref="H2:I2"/>
    <mergeCell ref="J2:K2"/>
    <mergeCell ref="B1:B3"/>
    <mergeCell ref="E2:E3"/>
    <mergeCell ref="C2:C3"/>
    <mergeCell ref="D2:D3"/>
    <mergeCell ref="A7:A8"/>
  </mergeCells>
  <conditionalFormatting sqref="C5">
    <cfRule type="cellIs" dxfId="3091" priority="1" stopIfTrue="1" operator="lessThan">
      <formula>$C$6</formula>
    </cfRule>
  </conditionalFormatting>
  <conditionalFormatting sqref="D5">
    <cfRule type="cellIs" dxfId="3090" priority="2" stopIfTrue="1" operator="lessThan">
      <formula>$D$6</formula>
    </cfRule>
  </conditionalFormatting>
  <conditionalFormatting sqref="E5:K5">
    <cfRule type="cellIs" dxfId="3089" priority="3" stopIfTrue="1" operator="lessThan">
      <formula>$E$6</formula>
    </cfRule>
  </conditionalFormatting>
  <conditionalFormatting sqref="C7">
    <cfRule type="cellIs" dxfId="3088" priority="4" stopIfTrue="1" operator="lessThan">
      <formula>$C$9</formula>
    </cfRule>
  </conditionalFormatting>
  <conditionalFormatting sqref="D7">
    <cfRule type="cellIs" dxfId="3087" priority="5" stopIfTrue="1" operator="lessThan">
      <formula>$D$9</formula>
    </cfRule>
  </conditionalFormatting>
  <conditionalFormatting sqref="E7">
    <cfRule type="cellIs" dxfId="3086" priority="6" stopIfTrue="1" operator="lessThan">
      <formula>$E$9</formula>
    </cfRule>
  </conditionalFormatting>
  <conditionalFormatting sqref="F7">
    <cfRule type="cellIs" dxfId="3085" priority="7" stopIfTrue="1" operator="lessThan">
      <formula>$F$9</formula>
    </cfRule>
  </conditionalFormatting>
  <conditionalFormatting sqref="G7">
    <cfRule type="cellIs" dxfId="3084" priority="8" stopIfTrue="1" operator="lessThan">
      <formula>$F$7</formula>
    </cfRule>
  </conditionalFormatting>
  <conditionalFormatting sqref="H7">
    <cfRule type="cellIs" dxfId="3083" priority="9" stopIfTrue="1" operator="lessThan">
      <formula>$H$9</formula>
    </cfRule>
  </conditionalFormatting>
  <conditionalFormatting sqref="I7">
    <cfRule type="cellIs" dxfId="3082" priority="10" stopIfTrue="1" operator="lessThan">
      <formula>$H$7</formula>
    </cfRule>
  </conditionalFormatting>
  <conditionalFormatting sqref="J7">
    <cfRule type="cellIs" dxfId="3081" priority="11" stopIfTrue="1" operator="lessThan">
      <formula>$J$9</formula>
    </cfRule>
  </conditionalFormatting>
  <conditionalFormatting sqref="K7">
    <cfRule type="cellIs" dxfId="3080" priority="12" stopIfTrue="1" operator="lessThan">
      <formula>$J$7</formula>
    </cfRule>
  </conditionalFormatting>
  <conditionalFormatting sqref="G9">
    <cfRule type="cellIs" dxfId="3079" priority="13" stopIfTrue="1" operator="lessThan">
      <formula>$F$9</formula>
    </cfRule>
  </conditionalFormatting>
  <conditionalFormatting sqref="I9">
    <cfRule type="cellIs" dxfId="3078" priority="14" stopIfTrue="1" operator="lessThan">
      <formula>$H$9</formula>
    </cfRule>
  </conditionalFormatting>
  <conditionalFormatting sqref="K9">
    <cfRule type="cellIs" dxfId="3077" priority="15" stopIfTrue="1" operator="lessThan">
      <formula>$J$9</formula>
    </cfRule>
  </conditionalFormatting>
  <conditionalFormatting sqref="G12">
    <cfRule type="cellIs" dxfId="3076" priority="16" stopIfTrue="1" operator="lessThan">
      <formula>$F$12</formula>
    </cfRule>
  </conditionalFormatting>
  <conditionalFormatting sqref="G14">
    <cfRule type="cellIs" dxfId="3075" priority="17" stopIfTrue="1" operator="lessThan">
      <formula>$F$14</formula>
    </cfRule>
  </conditionalFormatting>
  <conditionalFormatting sqref="I14">
    <cfRule type="cellIs" dxfId="3074" priority="18" stopIfTrue="1" operator="lessThan">
      <formula>$H$14</formula>
    </cfRule>
  </conditionalFormatting>
  <conditionalFormatting sqref="K14">
    <cfRule type="cellIs" dxfId="3073" priority="19" stopIfTrue="1" operator="lessThan">
      <formula>$J$14</formula>
    </cfRule>
  </conditionalFormatting>
  <pageMargins left="0.46875" right="0.1875" top="0.46875" bottom="0.34375" header="0.1875" footer="0.1145833358168602"/>
  <pageSetup paperSize="9" fitToHeight="7" orientation="landscape" useFirstPageNumber="1" verticalDpi="0" r:id="rId1"/>
  <headerFooter alignWithMargins="0">
    <oddHeader>&amp;RБагаева Наталия Владимировна (Оричевский район), 18.05.2022 13:43:29</oddHeader>
    <oddFooter>&amp;R&amp;8&amp;"Arial Cyrкурсив"&amp;P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zoomScale="90" zoomScaleNormal="90" workbookViewId="0">
      <pane ySplit="3" topLeftCell="A4" activePane="bottomLeft" state="frozenSplit"/>
      <selection activeCell="K11" sqref="K11"/>
      <selection pane="bottomLeft" activeCell="C10" sqref="C10"/>
    </sheetView>
  </sheetViews>
  <sheetFormatPr defaultColWidth="7" defaultRowHeight="11.25" customHeight="1" x14ac:dyDescent="0.2"/>
  <cols>
    <col min="1" max="1" width="34.28515625" style="4" customWidth="1"/>
    <col min="2" max="2" width="25.5703125" style="3" customWidth="1"/>
    <col min="3" max="3" width="12" style="2" customWidth="1"/>
    <col min="4" max="4" width="12.140625" style="2" customWidth="1"/>
    <col min="5" max="5" width="12.7109375" style="2" customWidth="1"/>
    <col min="6" max="6" width="12.5703125" style="2" customWidth="1"/>
    <col min="7" max="7" width="11.85546875" style="2" customWidth="1"/>
    <col min="8" max="8" width="11.5703125" style="2" customWidth="1"/>
    <col min="9" max="9" width="12.140625" style="2" customWidth="1"/>
    <col min="10" max="10" width="11.7109375" style="2" customWidth="1"/>
    <col min="11" max="11" width="12.7109375" style="2" customWidth="1"/>
    <col min="12" max="12" width="15.5703125" style="2" customWidth="1"/>
    <col min="13" max="16384" width="7" style="1"/>
  </cols>
  <sheetData>
    <row r="1" spans="1:12" ht="11.25" customHeight="1" x14ac:dyDescent="0.25">
      <c r="A1" s="697" t="s">
        <v>19</v>
      </c>
      <c r="B1" s="700" t="s">
        <v>18</v>
      </c>
      <c r="C1" s="25" t="s">
        <v>17</v>
      </c>
      <c r="D1" s="25" t="s">
        <v>17</v>
      </c>
      <c r="E1" s="25" t="s">
        <v>16</v>
      </c>
      <c r="F1" s="703" t="s">
        <v>15</v>
      </c>
      <c r="G1" s="704"/>
      <c r="H1" s="704"/>
      <c r="I1" s="704"/>
      <c r="J1" s="704"/>
      <c r="K1" s="705"/>
      <c r="L1" s="719" t="s">
        <v>14</v>
      </c>
    </row>
    <row r="2" spans="1:12" ht="11.25" customHeight="1" x14ac:dyDescent="0.25">
      <c r="A2" s="698"/>
      <c r="B2" s="701"/>
      <c r="C2" s="693">
        <v>2020</v>
      </c>
      <c r="D2" s="693">
        <v>2021</v>
      </c>
      <c r="E2" s="693">
        <v>2022</v>
      </c>
      <c r="F2" s="695">
        <v>2023</v>
      </c>
      <c r="G2" s="696"/>
      <c r="H2" s="695">
        <v>2024</v>
      </c>
      <c r="I2" s="696"/>
      <c r="J2" s="695">
        <v>2025</v>
      </c>
      <c r="K2" s="696"/>
      <c r="L2" s="720"/>
    </row>
    <row r="3" spans="1:12" ht="11.25" customHeight="1" x14ac:dyDescent="0.25">
      <c r="A3" s="698"/>
      <c r="B3" s="701"/>
      <c r="C3" s="721"/>
      <c r="D3" s="722"/>
      <c r="E3" s="721"/>
      <c r="F3" s="103" t="s">
        <v>13</v>
      </c>
      <c r="G3" s="102" t="s">
        <v>12</v>
      </c>
      <c r="H3" s="103" t="s">
        <v>13</v>
      </c>
      <c r="I3" s="102" t="s">
        <v>12</v>
      </c>
      <c r="J3" s="103" t="s">
        <v>13</v>
      </c>
      <c r="K3" s="102" t="s">
        <v>12</v>
      </c>
      <c r="L3" s="720"/>
    </row>
    <row r="4" spans="1:12" ht="15" customHeight="1" x14ac:dyDescent="0.25">
      <c r="A4" s="101" t="s">
        <v>73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99"/>
    </row>
    <row r="5" spans="1:12" ht="12" customHeight="1" x14ac:dyDescent="0.25">
      <c r="A5" s="62" t="s">
        <v>72</v>
      </c>
      <c r="B5" s="19" t="s">
        <v>25</v>
      </c>
      <c r="C5" s="60">
        <f t="shared" ref="C5:K5" si="0">C11+C28+C33+C38</f>
        <v>9135790.9000000004</v>
      </c>
      <c r="D5" s="60">
        <f t="shared" si="0"/>
        <v>12849720.300000001</v>
      </c>
      <c r="E5" s="60">
        <f t="shared" si="0"/>
        <v>15904697</v>
      </c>
      <c r="F5" s="60">
        <f t="shared" si="0"/>
        <v>17614089</v>
      </c>
      <c r="G5" s="60">
        <f t="shared" si="0"/>
        <v>17620535</v>
      </c>
      <c r="H5" s="60">
        <f t="shared" si="0"/>
        <v>19186943</v>
      </c>
      <c r="I5" s="60">
        <f t="shared" si="0"/>
        <v>19203470</v>
      </c>
      <c r="J5" s="60">
        <f t="shared" si="0"/>
        <v>21005684</v>
      </c>
      <c r="K5" s="60">
        <f t="shared" si="0"/>
        <v>21045425</v>
      </c>
      <c r="L5" s="93"/>
    </row>
    <row r="6" spans="1:12" ht="29.25" customHeight="1" x14ac:dyDescent="0.25">
      <c r="A6" s="80" t="s">
        <v>61</v>
      </c>
      <c r="B6" s="79" t="s">
        <v>25</v>
      </c>
      <c r="C6" s="98">
        <f>SUM(C12+C29+C34+C39)</f>
        <v>8625796</v>
      </c>
      <c r="D6" s="98">
        <f>SUM(D12+D29+D34+D39)</f>
        <v>12321663</v>
      </c>
      <c r="E6" s="78" t="s">
        <v>60</v>
      </c>
      <c r="F6" s="78" t="s">
        <v>60</v>
      </c>
      <c r="G6" s="78" t="s">
        <v>60</v>
      </c>
      <c r="H6" s="78" t="s">
        <v>60</v>
      </c>
      <c r="I6" s="78" t="s">
        <v>60</v>
      </c>
      <c r="J6" s="78" t="s">
        <v>60</v>
      </c>
      <c r="K6" s="78" t="s">
        <v>60</v>
      </c>
      <c r="L6" s="77" t="s">
        <v>37</v>
      </c>
    </row>
    <row r="7" spans="1:12" ht="11.25" customHeight="1" x14ac:dyDescent="0.25">
      <c r="A7" s="62" t="s">
        <v>71</v>
      </c>
      <c r="B7" s="96" t="s">
        <v>38</v>
      </c>
      <c r="C7" s="11">
        <v>118.67</v>
      </c>
      <c r="D7" s="76">
        <f>IF(ISERROR((D5/C5*100)),0,(D5/C5*100))</f>
        <v>140.65252193983554</v>
      </c>
      <c r="E7" s="76">
        <f>IF(ISERROR((E5/D5*100)),0,(E5/D5*100))</f>
        <v>123.77465523510264</v>
      </c>
      <c r="F7" s="76">
        <f>IF(ISERROR((F5/E5*100)),0,(F5/E5*100))</f>
        <v>110.74771811119697</v>
      </c>
      <c r="G7" s="76">
        <f>IF(ISERROR((G5/E5*100)),0,(G5/E5*100))</f>
        <v>110.78824701910386</v>
      </c>
      <c r="H7" s="76">
        <f>IF(ISERROR((H5/F5*100)),0,(H5/F5*100))</f>
        <v>108.92952227049608</v>
      </c>
      <c r="I7" s="76">
        <f>IF(ISERROR((I5/G5*100)),0,(I5/G5*100))</f>
        <v>108.98346730107798</v>
      </c>
      <c r="J7" s="76">
        <f>IF(ISERROR((J5/H5*100)),0,(J5/H5*100))</f>
        <v>109.47905562652684</v>
      </c>
      <c r="K7" s="76">
        <f>IF(ISERROR((K5/I5*100)),0,(K5/I5*100))</f>
        <v>109.59178211021236</v>
      </c>
      <c r="L7" s="93"/>
    </row>
    <row r="8" spans="1:12" ht="11.25" customHeight="1" x14ac:dyDescent="0.25">
      <c r="A8" s="62" t="s">
        <v>58</v>
      </c>
      <c r="B8" s="96" t="s">
        <v>6</v>
      </c>
      <c r="C8" s="11">
        <v>105.48</v>
      </c>
      <c r="D8" s="97">
        <f>IF(ISERROR((C11*D14+C28*D31+C33*D36+C38*D41)/C5),0,((C11*D14+C28*D31+C33*D36+C38*D41)/C5))</f>
        <v>120.24903405659164</v>
      </c>
      <c r="E8" s="97">
        <f>IF(ISERROR((D11*E14+D28*E31+D33*E36+D38*E41)/D5),0,((D11*E14+D28*E31+D33*E36+D38*E41)/D5))</f>
        <v>113.90452868067487</v>
      </c>
      <c r="F8" s="97">
        <f>IF(ISERROR((E11*F14+E28*F31+E33*F36+E38*F41)/E5),0,((E11*F14+E28*F31+E33*F36+E38*F41)/E5))</f>
        <v>107.49646638348408</v>
      </c>
      <c r="G8" s="97">
        <f>IF(ISERROR((E11*G14+E28*G31+E33*G36+E38*G41)/E5),0,((E11*G14+E28*G31+E33*G36+E38*G41)/E5))</f>
        <v>107.20714637946263</v>
      </c>
      <c r="H8" s="97">
        <f>IF(ISERROR((F11*H14+F28*H31+F33*H36+F38*H41)/F5),0,((F11*H14+F28*H31+F33*H36+F38*H41)/F5))</f>
        <v>105.74457793417531</v>
      </c>
      <c r="I8" s="97">
        <f>IF(ISERROR((G11*I14+G28*I31+G33*I36+G38*I41)/G5),0,((G11*I14+G28*I31+G33*I36+G38*I41)/G5))</f>
        <v>105.43399874067387</v>
      </c>
      <c r="J8" s="97">
        <f>IF(ISERROR((H11*J14+H28*J31+H33*J36+H38*J41)/H5),0,((H11*J14+H28*J31+H33*J36+H38*J41)/H5))</f>
        <v>105.26919251805772</v>
      </c>
      <c r="K8" s="97">
        <f>IF(ISERROR((I11*K14+I28*K31+I33*K36+I38*K41)/I5),0,((I11*K14+I28*K31+I33*K36+I38*K41)/I5))</f>
        <v>104.95867486449065</v>
      </c>
      <c r="L8" s="93"/>
    </row>
    <row r="9" spans="1:12" ht="18" customHeight="1" x14ac:dyDescent="0.25">
      <c r="A9" s="62" t="s">
        <v>56</v>
      </c>
      <c r="B9" s="96" t="s">
        <v>70</v>
      </c>
      <c r="C9" s="11">
        <v>111.34</v>
      </c>
      <c r="D9" s="95">
        <f>IF(ISERROR((C11*D15+C28*D32+C33*D37+C38*D42)/C5),0,((C11*D15+C28*D32+C33*D37+C38*D42)/C5))</f>
        <v>116.94309088380315</v>
      </c>
      <c r="E9" s="95">
        <f>IF(ISERROR((D11*E15+D28*E32+D33*E37+D38*E42)/D5),0,((D11*E15+D28*E32+D33*E37+D38*E42)/D5))</f>
        <v>108.754896810996</v>
      </c>
      <c r="F9" s="95">
        <f>IF(ISERROR((E11*F15+E28*F32+E33*F37+E38*F42)/E5),0,((E11*F15+E28*F32+E33*F37+E38*F42)/E5))</f>
        <v>103.01800288431166</v>
      </c>
      <c r="G9" s="95">
        <f>IF(ISERROR((E11*G15+E28*G32+E33*G37+E38*G42)/E5),0,((E11*G15+E28*G32+E33*G37+E38*G42)/E5))</f>
        <v>103.33412377754908</v>
      </c>
      <c r="H9" s="95">
        <f>IF(ISERROR((F11*H15+F28*H32+F33*H37+F38*H42)/F5),0,((F11*H15+F28*H32+F33*H37+F38*H42)/F5))</f>
        <v>103.01020664895104</v>
      </c>
      <c r="I9" s="95">
        <f>IF(ISERROR((G11*I15+G28*I32+G33*I37+G38*I42)/G5),0,((G11*I15+G28*I32+G33*I37+G38*I42)/G5))</f>
        <v>103.36451016187408</v>
      </c>
      <c r="J9" s="95">
        <f>IF(ISERROR((H11*J15+H28*J32+H33*J37+H38*J42)/H5),0,((H11*J15+H28*J32+H33*J37+H38*J42)/H5))</f>
        <v>103.9980322474842</v>
      </c>
      <c r="K9" s="95">
        <f>IF(ISERROR((I11*K15+I28*K32+I33*K37+I38*K42)/I5),0,((I11*K15+I28*K32+I33*K37+I38*K42)/I5))</f>
        <v>104.41280335565833</v>
      </c>
      <c r="L9" s="93"/>
    </row>
    <row r="10" spans="1:12" ht="13.5" customHeight="1" x14ac:dyDescent="0.25">
      <c r="A10" s="57" t="s">
        <v>69</v>
      </c>
      <c r="B10" s="12"/>
      <c r="C10" s="11"/>
      <c r="D10" s="94"/>
      <c r="E10" s="94"/>
      <c r="F10" s="94"/>
      <c r="G10" s="94"/>
      <c r="H10" s="94"/>
      <c r="I10" s="94"/>
      <c r="J10" s="94"/>
      <c r="K10" s="94"/>
      <c r="L10" s="93"/>
    </row>
    <row r="11" spans="1:12" ht="36" customHeight="1" x14ac:dyDescent="0.25">
      <c r="A11" s="70" t="s">
        <v>68</v>
      </c>
      <c r="B11" s="69" t="s">
        <v>25</v>
      </c>
      <c r="C11" s="68">
        <v>50844</v>
      </c>
      <c r="D11" s="71">
        <f t="shared" ref="D11:K11" si="1">SUM(D16+D20+D24)</f>
        <v>48458</v>
      </c>
      <c r="E11" s="68">
        <f t="shared" si="1"/>
        <v>49000</v>
      </c>
      <c r="F11" s="68">
        <f t="shared" si="1"/>
        <v>49564</v>
      </c>
      <c r="G11" s="68">
        <f t="shared" si="1"/>
        <v>49575</v>
      </c>
      <c r="H11" s="68">
        <f t="shared" si="1"/>
        <v>50100</v>
      </c>
      <c r="I11" s="68">
        <f t="shared" si="1"/>
        <v>50150</v>
      </c>
      <c r="J11" s="68">
        <f t="shared" si="1"/>
        <v>50700</v>
      </c>
      <c r="K11" s="68">
        <f t="shared" si="1"/>
        <v>51000</v>
      </c>
      <c r="L11" s="93"/>
    </row>
    <row r="12" spans="1:12" ht="29.25" customHeight="1" x14ac:dyDescent="0.25">
      <c r="A12" s="80" t="s">
        <v>61</v>
      </c>
      <c r="B12" s="79" t="s">
        <v>25</v>
      </c>
      <c r="C12" s="78">
        <v>50844</v>
      </c>
      <c r="D12" s="78">
        <v>48458</v>
      </c>
      <c r="E12" s="78" t="s">
        <v>60</v>
      </c>
      <c r="F12" s="78" t="s">
        <v>60</v>
      </c>
      <c r="G12" s="78" t="s">
        <v>60</v>
      </c>
      <c r="H12" s="78" t="s">
        <v>60</v>
      </c>
      <c r="I12" s="78" t="s">
        <v>60</v>
      </c>
      <c r="J12" s="78" t="s">
        <v>60</v>
      </c>
      <c r="K12" s="78" t="s">
        <v>60</v>
      </c>
      <c r="L12" s="77" t="s">
        <v>37</v>
      </c>
    </row>
    <row r="13" spans="1:12" ht="18" customHeight="1" x14ac:dyDescent="0.25">
      <c r="A13" s="70" t="s">
        <v>59</v>
      </c>
      <c r="B13" s="69" t="s">
        <v>38</v>
      </c>
      <c r="C13" s="68">
        <v>123</v>
      </c>
      <c r="D13" s="76">
        <f>IF(ISERROR((D11/C11*100)),0,(D11/C11*100))</f>
        <v>95.307214223900559</v>
      </c>
      <c r="E13" s="76">
        <f>IF(ISERROR((E11/D11*100)),0,(E11/D11*100))</f>
        <v>101.11849436625531</v>
      </c>
      <c r="F13" s="76">
        <f>IF(ISERROR((F11/E11*100)),0,(F11/E11*100))</f>
        <v>101.15102040816326</v>
      </c>
      <c r="G13" s="76">
        <f>IF(ISERROR((G11/E11*100)),0,(G11/E11*100))</f>
        <v>101.17346938775511</v>
      </c>
      <c r="H13" s="76">
        <f>IF(ISERROR((H11/F11*100)),0,(H11/F11*100))</f>
        <v>101.08143007021224</v>
      </c>
      <c r="I13" s="76">
        <f>IF(ISERROR((I11/G11*100)),0,(I11/G11*100))</f>
        <v>101.15985879979827</v>
      </c>
      <c r="J13" s="76">
        <f>IF(ISERROR((J11/H11*100)),0,(J11/H11*100))</f>
        <v>101.19760479041918</v>
      </c>
      <c r="K13" s="76">
        <f>IF(ISERROR((K11/I11*100)),0,(K11/I11*100))</f>
        <v>101.69491525423729</v>
      </c>
      <c r="L13" s="93"/>
    </row>
    <row r="14" spans="1:12" ht="18" customHeight="1" x14ac:dyDescent="0.25">
      <c r="A14" s="70" t="s">
        <v>58</v>
      </c>
      <c r="B14" s="69" t="s">
        <v>57</v>
      </c>
      <c r="C14" s="68">
        <v>115.8</v>
      </c>
      <c r="D14" s="76">
        <f>IF(ISERROR((C16*D18+C20*D22+C24*D26)/C11),0,((C16*D18+C20*D22+C24*D26)/C11))</f>
        <v>100.5</v>
      </c>
      <c r="E14" s="76">
        <f>IF(ISERROR((D16*E18+D20*E22+D24*E26)/D11),0,((D16*E18+D20*E22+D24*E26)/D11))</f>
        <v>101.04999999999998</v>
      </c>
      <c r="F14" s="76">
        <f>IF(ISERROR((E16*F18+E20*F22+E24*F26)/E11),0,((E16*F18+E20*F22+E24*F26)/E11))</f>
        <v>101</v>
      </c>
      <c r="G14" s="76">
        <f>IF(ISERROR((E16*G18+E20*G22+E24*G26)/E11),0,((E16*G18+E20*G22+E24*G26)/E11))</f>
        <v>101</v>
      </c>
      <c r="H14" s="76">
        <f>IF(ISERROR((F16*H18+F20*H22+F24*H26)/F11),0,((F16*H18+F20*H22+F24*H26)/F11))</f>
        <v>101</v>
      </c>
      <c r="I14" s="76">
        <f>IF(ISERROR((G16*I18+G20*I22+G24*I26)/G11),0,((G16*I18+G20*I22+G24*I26)/G11))</f>
        <v>101</v>
      </c>
      <c r="J14" s="76">
        <f>IF(ISERROR((H16*J18+H20*J22+H24*J26)/H11),0,((H16*J18+H20*J22+H24*J26)/H11))</f>
        <v>101</v>
      </c>
      <c r="K14" s="76">
        <f>IF(ISERROR((I16*K18+I20*K22+I24*K26)/I11),0,((I16*K18+I20*K22+I24*K26)/I11))</f>
        <v>101</v>
      </c>
      <c r="L14" s="93"/>
    </row>
    <row r="15" spans="1:12" ht="18" customHeight="1" x14ac:dyDescent="0.25">
      <c r="A15" s="70" t="s">
        <v>56</v>
      </c>
      <c r="B15" s="69" t="s">
        <v>55</v>
      </c>
      <c r="C15" s="68">
        <v>106.22</v>
      </c>
      <c r="D15" s="67">
        <f>IF(ISERROR((C16*D19+C20*D23+C24*D27)/C11),0,((C16*D19+C20*D23+C24*D27)/C11))</f>
        <v>94.83304897900554</v>
      </c>
      <c r="E15" s="67">
        <f>IF(ISERROR((D16*E19+D20*E23+D24*E27)/D11),0,((D16*E19+D20*E23+D24*E27)/D11))</f>
        <v>100.06778264844662</v>
      </c>
      <c r="F15" s="67">
        <f>IF(ISERROR((E16*F19+E20*F23+E24*F27)/E11),0,((E16*F19+E20*F23+E24*F27)/E11))</f>
        <v>100.14952515659728</v>
      </c>
      <c r="G15" s="67">
        <f>IF(ISERROR((E16*G19+E20*G23+E24*G27)/E11),0,((E16*G19+E20*G23+E24*G27)/E11))</f>
        <v>100.17175186906447</v>
      </c>
      <c r="H15" s="67">
        <f>IF(ISERROR((F16*H19+F20*H23+F24*H27)/F11),0,((F16*H19+F20*H23+F24*H27)/F11))</f>
        <v>100.08062383189331</v>
      </c>
      <c r="I15" s="67">
        <f>IF(ISERROR((G16*I19+G20*I23+G24*I27)/G11),0,((G16*I19+G20*I23+G24*I27)/G11))</f>
        <v>100.15827603940424</v>
      </c>
      <c r="J15" s="67">
        <f>IF(ISERROR((H16*J19+H20*J23+H24*J27)/H11),0,((H16*J19+H20*J23+H24*J27)/H11))</f>
        <v>100.19564830734571</v>
      </c>
      <c r="K15" s="67">
        <f>IF(ISERROR((I16*K19+I20*K23+I24*K27)/I11),0,((I16*K19+I20*K23+I24*K27)/I11))</f>
        <v>100.68803490518543</v>
      </c>
      <c r="L15" s="93"/>
    </row>
    <row r="16" spans="1:12" ht="39" customHeight="1" x14ac:dyDescent="0.2">
      <c r="A16" s="57" t="s">
        <v>67</v>
      </c>
      <c r="B16" s="56" t="s">
        <v>25</v>
      </c>
      <c r="C16" s="68"/>
      <c r="D16" s="68"/>
      <c r="E16" s="68"/>
      <c r="F16" s="68"/>
      <c r="G16" s="68"/>
      <c r="H16" s="68"/>
      <c r="I16" s="68"/>
      <c r="J16" s="68"/>
      <c r="K16" s="68"/>
      <c r="L16" s="51"/>
    </row>
    <row r="17" spans="1:12" ht="19.5" customHeight="1" x14ac:dyDescent="0.2">
      <c r="A17" s="89" t="s">
        <v>59</v>
      </c>
      <c r="B17" s="88" t="s">
        <v>38</v>
      </c>
      <c r="C17" s="68"/>
      <c r="D17" s="92">
        <f>IF(ISERROR((D16/C16*100)),0,(D16/C16*100))</f>
        <v>0</v>
      </c>
      <c r="E17" s="90">
        <f>IF(ISERROR((E16/D16*100)),0,(E16/D16*100))</f>
        <v>0</v>
      </c>
      <c r="F17" s="91">
        <f>IF(ISERROR((F16/E16*100)),0,(F16/E16*100))</f>
        <v>0</v>
      </c>
      <c r="G17" s="92">
        <f>IF(ISERROR((G16/E16*100)),0,(G16/E16*100))</f>
        <v>0</v>
      </c>
      <c r="H17" s="91">
        <f>IF(ISERROR((H16/F16*100)),0,(H16/F16*100))</f>
        <v>0</v>
      </c>
      <c r="I17" s="92">
        <f>IF(ISERROR((I16/G16*100)),0,(I16/G16*100))</f>
        <v>0</v>
      </c>
      <c r="J17" s="91">
        <f>IF(ISERROR((J16/H16*100)),0,(J16/H16*100))</f>
        <v>0</v>
      </c>
      <c r="K17" s="90">
        <f>IF(ISERROR((K16/I16*100)),0,(K16/I16*100))</f>
        <v>0</v>
      </c>
      <c r="L17" s="51"/>
    </row>
    <row r="18" spans="1:12" ht="11.25" customHeight="1" x14ac:dyDescent="0.2">
      <c r="A18" s="89" t="s">
        <v>58</v>
      </c>
      <c r="B18" s="88" t="s">
        <v>57</v>
      </c>
      <c r="C18" s="68"/>
      <c r="D18" s="68"/>
      <c r="E18" s="68"/>
      <c r="F18" s="68"/>
      <c r="G18" s="68"/>
      <c r="H18" s="68"/>
      <c r="I18" s="68"/>
      <c r="J18" s="68"/>
      <c r="K18" s="68"/>
      <c r="L18" s="51"/>
    </row>
    <row r="19" spans="1:12" ht="19.5" customHeight="1" x14ac:dyDescent="0.2">
      <c r="A19" s="89" t="s">
        <v>56</v>
      </c>
      <c r="B19" s="88" t="s">
        <v>55</v>
      </c>
      <c r="C19" s="68"/>
      <c r="D19" s="87">
        <f>IF(ISERROR(((D16/C16)/(D18/100))*100),0,(((D16/C16)/(D18/100))*100))</f>
        <v>0</v>
      </c>
      <c r="E19" s="85">
        <f>IF(ISERROR(((E16/D16)/(E18/100))*100),0,(((E16/D16)/(E18/100))*100))</f>
        <v>0</v>
      </c>
      <c r="F19" s="86">
        <f>IF(ISERROR(((F16/E16)/(F18/100))*100),0,(((F16/E16)/(F18/100))*100))</f>
        <v>0</v>
      </c>
      <c r="G19" s="87">
        <f>IF(ISERROR(((G16/E16)/(G18/100))*100),0,(((G16/E16)/(G18/100))*100))</f>
        <v>0</v>
      </c>
      <c r="H19" s="86">
        <f>IF(ISERROR(((H16/F16)/(H18/100))*100),0,(((H16/F16)/(H18/100))*100))</f>
        <v>0</v>
      </c>
      <c r="I19" s="87">
        <f>IF(ISERROR(((I16/G16)/(I18/100))*100),0,(((I16/G16)/(I18/100))*100))</f>
        <v>0</v>
      </c>
      <c r="J19" s="86">
        <f>IF(ISERROR(((J16/H16)/(J18/100))*100),0,(((J16/H16)/(J18/100))*100))</f>
        <v>0</v>
      </c>
      <c r="K19" s="85">
        <f>IF(ISERROR(((K16/I16)/(K18/100))*100),0,(((K16/I16)/(K18/100))*100))</f>
        <v>0</v>
      </c>
      <c r="L19" s="51"/>
    </row>
    <row r="20" spans="1:12" ht="39" customHeight="1" x14ac:dyDescent="0.2">
      <c r="A20" s="57" t="s">
        <v>66</v>
      </c>
      <c r="B20" s="56" t="s">
        <v>25</v>
      </c>
      <c r="C20" s="68">
        <v>50844</v>
      </c>
      <c r="D20" s="68">
        <v>48458</v>
      </c>
      <c r="E20" s="68">
        <v>49000</v>
      </c>
      <c r="F20" s="68">
        <v>49564</v>
      </c>
      <c r="G20" s="71">
        <v>49575</v>
      </c>
      <c r="H20" s="68">
        <v>50100</v>
      </c>
      <c r="I20" s="68">
        <v>50150</v>
      </c>
      <c r="J20" s="68">
        <v>50700</v>
      </c>
      <c r="K20" s="68">
        <v>51000</v>
      </c>
      <c r="L20" s="51"/>
    </row>
    <row r="21" spans="1:12" ht="19.5" customHeight="1" x14ac:dyDescent="0.2">
      <c r="A21" s="89" t="s">
        <v>59</v>
      </c>
      <c r="B21" s="88" t="s">
        <v>38</v>
      </c>
      <c r="C21" s="68">
        <v>123</v>
      </c>
      <c r="D21" s="92">
        <f>IF(ISERROR((D20/C20*100)),0,(D20/C20*100))</f>
        <v>95.307214223900559</v>
      </c>
      <c r="E21" s="90">
        <f>IF(ISERROR((E20/D20*100)),0,(E20/D20*100))</f>
        <v>101.11849436625531</v>
      </c>
      <c r="F21" s="91">
        <f>IF(ISERROR((F20/E20*100)),0,(F20/E20*100))</f>
        <v>101.15102040816326</v>
      </c>
      <c r="G21" s="92">
        <f>IF(ISERROR((G20/E20*100)),0,(G20/E20*100))</f>
        <v>101.17346938775511</v>
      </c>
      <c r="H21" s="91">
        <f>IF(ISERROR((H20/F20*100)),0,(H20/F20*100))</f>
        <v>101.08143007021224</v>
      </c>
      <c r="I21" s="92">
        <f>IF(ISERROR((I20/G20*100)),0,(I20/G20*100))</f>
        <v>101.15985879979827</v>
      </c>
      <c r="J21" s="91">
        <f>IF(ISERROR((J20/H20*100)),0,(J20/H20*100))</f>
        <v>101.19760479041918</v>
      </c>
      <c r="K21" s="90">
        <f>IF(ISERROR((K20/I20*100)),0,(K20/I20*100))</f>
        <v>101.69491525423729</v>
      </c>
      <c r="L21" s="51"/>
    </row>
    <row r="22" spans="1:12" ht="11.25" customHeight="1" x14ac:dyDescent="0.2">
      <c r="A22" s="89" t="s">
        <v>58</v>
      </c>
      <c r="B22" s="88" t="s">
        <v>57</v>
      </c>
      <c r="C22" s="68">
        <v>115.8</v>
      </c>
      <c r="D22" s="68">
        <v>100.5</v>
      </c>
      <c r="E22" s="68">
        <v>101.05</v>
      </c>
      <c r="F22" s="68">
        <v>101</v>
      </c>
      <c r="G22" s="71">
        <v>101</v>
      </c>
      <c r="H22" s="71">
        <v>101</v>
      </c>
      <c r="I22" s="71">
        <v>101</v>
      </c>
      <c r="J22" s="71">
        <v>101</v>
      </c>
      <c r="K22" s="71">
        <v>101</v>
      </c>
      <c r="L22" s="51"/>
    </row>
    <row r="23" spans="1:12" ht="19.5" customHeight="1" x14ac:dyDescent="0.2">
      <c r="A23" s="89" t="s">
        <v>56</v>
      </c>
      <c r="B23" s="88" t="s">
        <v>55</v>
      </c>
      <c r="C23" s="68">
        <v>106.22</v>
      </c>
      <c r="D23" s="87">
        <f>IF(ISERROR(((D20/C20)/(D22/100))*100),0,(((D20/C20)/(D22/100))*100))</f>
        <v>94.83304897900554</v>
      </c>
      <c r="E23" s="85">
        <f>IF(ISERROR(((E20/D20)/(E22/100))*100),0,(((E20/D20)/(E22/100))*100))</f>
        <v>100.06778264844662</v>
      </c>
      <c r="F23" s="86">
        <f>IF(ISERROR(((F20/E20)/(F22/100))*100),0,(((F20/E20)/(F22/100))*100))</f>
        <v>100.14952515659729</v>
      </c>
      <c r="G23" s="87">
        <f>IF(ISERROR(((G20/E20)/(G22/100))*100),0,(((G20/E20)/(G22/100))*100))</f>
        <v>100.17175186906447</v>
      </c>
      <c r="H23" s="86">
        <f>IF(ISERROR(((H20/F20)/(H22/100))*100),0,(((H20/F20)/(H22/100))*100))</f>
        <v>100.08062383189331</v>
      </c>
      <c r="I23" s="87">
        <f>IF(ISERROR(((I20/G20)/(I22/100))*100),0,(((I20/G20)/(I22/100))*100))</f>
        <v>100.15827603940424</v>
      </c>
      <c r="J23" s="86">
        <f>IF(ISERROR(((J20/H20)/(J22/100))*100),0,(((J20/H20)/(J22/100))*100))</f>
        <v>100.19564830734571</v>
      </c>
      <c r="K23" s="85">
        <f>IF(ISERROR(((K20/I20)/(K22/100))*100),0,(((K20/I20)/(K22/100))*100))</f>
        <v>100.68803490518543</v>
      </c>
      <c r="L23" s="51"/>
    </row>
    <row r="24" spans="1:12" ht="39" customHeight="1" x14ac:dyDescent="0.2">
      <c r="A24" s="57" t="s">
        <v>65</v>
      </c>
      <c r="B24" s="56" t="s">
        <v>25</v>
      </c>
      <c r="C24" s="68"/>
      <c r="D24" s="68"/>
      <c r="E24" s="68"/>
      <c r="F24" s="68"/>
      <c r="G24" s="68"/>
      <c r="H24" s="68"/>
      <c r="I24" s="68"/>
      <c r="J24" s="68"/>
      <c r="K24" s="68"/>
      <c r="L24" s="51"/>
    </row>
    <row r="25" spans="1:12" ht="19.5" customHeight="1" x14ac:dyDescent="0.2">
      <c r="A25" s="89" t="s">
        <v>59</v>
      </c>
      <c r="B25" s="88" t="s">
        <v>38</v>
      </c>
      <c r="C25" s="68"/>
      <c r="D25" s="92">
        <f>IF(ISERROR((D24/C24*100)),0,(D24/C24*100))</f>
        <v>0</v>
      </c>
      <c r="E25" s="90">
        <f>IF(ISERROR((E24/D24*100)),0,(E24/D24*100))</f>
        <v>0</v>
      </c>
      <c r="F25" s="91">
        <f>IF(ISERROR((F24/E24*100)),0,(F24/E24*100))</f>
        <v>0</v>
      </c>
      <c r="G25" s="92">
        <f>IF(ISERROR((G24/E24*100)),0,(G24/E24*100))</f>
        <v>0</v>
      </c>
      <c r="H25" s="91">
        <f>IF(ISERROR((H24/F24*100)),0,(H24/F24*100))</f>
        <v>0</v>
      </c>
      <c r="I25" s="92">
        <f>IF(ISERROR((I24/G24*100)),0,(I24/G24*100))</f>
        <v>0</v>
      </c>
      <c r="J25" s="91">
        <f>IF(ISERROR((J24/H24*100)),0,(J24/H24*100))</f>
        <v>0</v>
      </c>
      <c r="K25" s="90">
        <f>IF(ISERROR((K24/I24*100)),0,(K24/I24*100))</f>
        <v>0</v>
      </c>
      <c r="L25" s="51"/>
    </row>
    <row r="26" spans="1:12" ht="11.25" customHeight="1" x14ac:dyDescent="0.2">
      <c r="A26" s="89" t="s">
        <v>58</v>
      </c>
      <c r="B26" s="88" t="s">
        <v>57</v>
      </c>
      <c r="C26" s="68"/>
      <c r="D26" s="68"/>
      <c r="E26" s="68"/>
      <c r="F26" s="68"/>
      <c r="G26" s="68"/>
      <c r="H26" s="68"/>
      <c r="I26" s="68"/>
      <c r="J26" s="68"/>
      <c r="K26" s="68"/>
      <c r="L26" s="51"/>
    </row>
    <row r="27" spans="1:12" ht="19.5" customHeight="1" x14ac:dyDescent="0.2">
      <c r="A27" s="89" t="s">
        <v>56</v>
      </c>
      <c r="B27" s="88" t="s">
        <v>55</v>
      </c>
      <c r="C27" s="68"/>
      <c r="D27" s="87">
        <f>IF(ISERROR(((D24/C24)/(D26/100))*100),0,(((D24/C24)/(D26/100))*100))</f>
        <v>0</v>
      </c>
      <c r="E27" s="85">
        <f>IF(ISERROR(((E24/D24)/(E26/100))*100),0,(((E24/D24)/(E26/100))*100))</f>
        <v>0</v>
      </c>
      <c r="F27" s="86">
        <f>IF(ISERROR(((F24/E24)/(F26/100))*100),0,(((F24/E24)/(F26/100))*100))</f>
        <v>0</v>
      </c>
      <c r="G27" s="87">
        <f>IF(ISERROR(((G24/E24)/(G26/100))*100),0,(((G24/E24)/(G26/100))*100))</f>
        <v>0</v>
      </c>
      <c r="H27" s="86">
        <f>IF(ISERROR(((H24/F24)/(H26/100))*100),0,(((H24/F24)/(H26/100))*100))</f>
        <v>0</v>
      </c>
      <c r="I27" s="87">
        <f>IF(ISERROR(((I24/G24)/(I26/100))*100),0,(((I24/G24)/(I26/100))*100))</f>
        <v>0</v>
      </c>
      <c r="J27" s="86">
        <f>IF(ISERROR(((J24/H24)/(J26/100))*100),0,(((J24/H24)/(J26/100))*100))</f>
        <v>0</v>
      </c>
      <c r="K27" s="85">
        <f>IF(ISERROR(((K24/I24)/(K26/100))*100),0,(((K24/I24)/(K26/100))*100))</f>
        <v>0</v>
      </c>
      <c r="L27" s="51"/>
    </row>
    <row r="28" spans="1:12" ht="36" customHeight="1" x14ac:dyDescent="0.25">
      <c r="A28" s="70" t="s">
        <v>64</v>
      </c>
      <c r="B28" s="69" t="s">
        <v>25</v>
      </c>
      <c r="C28" s="68">
        <v>8703158.9000000004</v>
      </c>
      <c r="D28" s="68">
        <v>12346197.300000001</v>
      </c>
      <c r="E28" s="68">
        <v>15437814</v>
      </c>
      <c r="F28" s="68">
        <v>17125210</v>
      </c>
      <c r="G28" s="68">
        <v>17130960</v>
      </c>
      <c r="H28" s="68">
        <v>18678043</v>
      </c>
      <c r="I28" s="68">
        <v>18692820</v>
      </c>
      <c r="J28" s="68">
        <v>20475384</v>
      </c>
      <c r="K28" s="68">
        <v>20511225</v>
      </c>
      <c r="L28" s="84"/>
    </row>
    <row r="29" spans="1:12" ht="29.25" customHeight="1" x14ac:dyDescent="0.25">
      <c r="A29" s="80" t="s">
        <v>61</v>
      </c>
      <c r="B29" s="79" t="s">
        <v>25</v>
      </c>
      <c r="C29" s="78">
        <v>8422341</v>
      </c>
      <c r="D29" s="78">
        <v>12049166</v>
      </c>
      <c r="E29" s="78" t="s">
        <v>60</v>
      </c>
      <c r="F29" s="78" t="s">
        <v>60</v>
      </c>
      <c r="G29" s="78" t="s">
        <v>60</v>
      </c>
      <c r="H29" s="78" t="s">
        <v>60</v>
      </c>
      <c r="I29" s="78" t="s">
        <v>60</v>
      </c>
      <c r="J29" s="78" t="s">
        <v>60</v>
      </c>
      <c r="K29" s="78" t="s">
        <v>60</v>
      </c>
      <c r="L29" s="77" t="s">
        <v>37</v>
      </c>
    </row>
    <row r="30" spans="1:12" ht="18" customHeight="1" x14ac:dyDescent="0.2">
      <c r="A30" s="70" t="s">
        <v>59</v>
      </c>
      <c r="B30" s="69" t="s">
        <v>38</v>
      </c>
      <c r="C30" s="68">
        <v>118.95</v>
      </c>
      <c r="D30" s="76">
        <f>IF(ISERROR((D28/C28*100)),0,(D28/C28*100))</f>
        <v>141.8588060020368</v>
      </c>
      <c r="E30" s="72">
        <f>IF(ISERROR((E28/D28*100)),0,(E28/D28*100))</f>
        <v>125.04104401441892</v>
      </c>
      <c r="F30" s="73">
        <f>IF(ISERROR((F28/E28*100)),0,(F28/E28*100))</f>
        <v>110.93027808211706</v>
      </c>
      <c r="G30" s="75">
        <f>IF(ISERROR((G28/E28*100)),0,(G28/E28*100))</f>
        <v>110.96752428808898</v>
      </c>
      <c r="H30" s="74">
        <f>IF(ISERROR((H28/F28*100)),0,(H28/F28*100))</f>
        <v>109.06752676317547</v>
      </c>
      <c r="I30" s="72">
        <f>IF(ISERROR((I28/G28*100)),0,(I28/G28*100))</f>
        <v>109.11717732106081</v>
      </c>
      <c r="J30" s="73">
        <f>IF(ISERROR((J28/H28*100)),0,(J28/H28*100))</f>
        <v>109.62274795062845</v>
      </c>
      <c r="K30" s="72">
        <f>IF(ISERROR((K28/I28*100)),0,(K28/I28*100))</f>
        <v>109.72782597810283</v>
      </c>
      <c r="L30" s="51"/>
    </row>
    <row r="31" spans="1:12" ht="11.25" customHeight="1" x14ac:dyDescent="0.2">
      <c r="A31" s="70" t="s">
        <v>58</v>
      </c>
      <c r="B31" s="69" t="s">
        <v>57</v>
      </c>
      <c r="C31" s="68">
        <v>105.39</v>
      </c>
      <c r="D31" s="68">
        <v>120.96758539798694</v>
      </c>
      <c r="E31" s="68">
        <v>114.02795888009987</v>
      </c>
      <c r="F31" s="68">
        <v>107.59166384567142</v>
      </c>
      <c r="G31" s="68">
        <v>107.29359398940809</v>
      </c>
      <c r="H31" s="68">
        <v>105.80306361206665</v>
      </c>
      <c r="I31" s="68">
        <v>105.48366174458407</v>
      </c>
      <c r="J31" s="68">
        <v>105.31181968582041</v>
      </c>
      <c r="K31" s="68">
        <v>104.99291246585588</v>
      </c>
      <c r="L31" s="51"/>
    </row>
    <row r="32" spans="1:12" ht="18" customHeight="1" x14ac:dyDescent="0.2">
      <c r="A32" s="70" t="s">
        <v>56</v>
      </c>
      <c r="B32" s="69" t="s">
        <v>55</v>
      </c>
      <c r="C32" s="68">
        <v>111.64</v>
      </c>
      <c r="D32" s="68">
        <v>117.2628168083309</v>
      </c>
      <c r="E32" s="68">
        <v>109.73539254956299</v>
      </c>
      <c r="F32" s="68">
        <v>103.0987021097658</v>
      </c>
      <c r="G32" s="68">
        <v>103.42007600403878</v>
      </c>
      <c r="H32" s="68">
        <v>103.08516900919911</v>
      </c>
      <c r="I32" s="68">
        <v>103.4439270406713</v>
      </c>
      <c r="J32" s="68">
        <v>104.0938352186607</v>
      </c>
      <c r="K32" s="68">
        <v>104.50949045913084</v>
      </c>
      <c r="L32" s="51"/>
    </row>
    <row r="33" spans="1:12" ht="45" customHeight="1" x14ac:dyDescent="0.2">
      <c r="A33" s="70" t="s">
        <v>63</v>
      </c>
      <c r="B33" s="69" t="s">
        <v>25</v>
      </c>
      <c r="C33" s="68">
        <v>280876</v>
      </c>
      <c r="D33" s="68">
        <v>284974</v>
      </c>
      <c r="E33" s="68">
        <v>309800</v>
      </c>
      <c r="F33" s="68">
        <v>325000</v>
      </c>
      <c r="G33" s="68">
        <v>325500</v>
      </c>
      <c r="H33" s="68">
        <v>337600</v>
      </c>
      <c r="I33" s="68">
        <v>338500</v>
      </c>
      <c r="J33" s="68">
        <v>351000</v>
      </c>
      <c r="K33" s="68">
        <v>353000</v>
      </c>
      <c r="L33" s="51"/>
    </row>
    <row r="34" spans="1:12" ht="29.25" customHeight="1" x14ac:dyDescent="0.25">
      <c r="A34" s="80" t="s">
        <v>61</v>
      </c>
      <c r="B34" s="79" t="s">
        <v>25</v>
      </c>
      <c r="C34" s="78">
        <v>109368</v>
      </c>
      <c r="D34" s="78">
        <v>118788</v>
      </c>
      <c r="E34" s="78" t="s">
        <v>60</v>
      </c>
      <c r="F34" s="78" t="s">
        <v>60</v>
      </c>
      <c r="G34" s="78" t="s">
        <v>60</v>
      </c>
      <c r="H34" s="78" t="s">
        <v>60</v>
      </c>
      <c r="I34" s="78" t="s">
        <v>60</v>
      </c>
      <c r="J34" s="78" t="s">
        <v>60</v>
      </c>
      <c r="K34" s="78" t="s">
        <v>60</v>
      </c>
      <c r="L34" s="77" t="s">
        <v>37</v>
      </c>
    </row>
    <row r="35" spans="1:12" ht="18" customHeight="1" x14ac:dyDescent="0.2">
      <c r="A35" s="70" t="s">
        <v>59</v>
      </c>
      <c r="B35" s="69" t="s">
        <v>38</v>
      </c>
      <c r="C35" s="68">
        <v>107.18</v>
      </c>
      <c r="D35" s="76">
        <f>IF(ISERROR((D33/C33*100)),0,(D33/C33*100))</f>
        <v>101.45900682151554</v>
      </c>
      <c r="E35" s="72">
        <f>IF(ISERROR((E33/D33*100)),0,(E33/D33*100))</f>
        <v>108.71167194200173</v>
      </c>
      <c r="F35" s="73">
        <f>IF(ISERROR((F33/E33*100)),0,(F33/E33*100))</f>
        <v>104.90639122014203</v>
      </c>
      <c r="G35" s="75">
        <f>IF(ISERROR((G33/E33*100)),0,(G33/E33*100))</f>
        <v>105.067785668173</v>
      </c>
      <c r="H35" s="74">
        <f>IF(ISERROR((H33/F33*100)),0,(H33/F33*100))</f>
        <v>103.87692307692306</v>
      </c>
      <c r="I35" s="72">
        <f>IF(ISERROR((I33/G33*100)),0,(I33/G33*100))</f>
        <v>103.99385560675883</v>
      </c>
      <c r="J35" s="73">
        <f>IF(ISERROR((J33/H33*100)),0,(J33/H33*100))</f>
        <v>103.9691943127962</v>
      </c>
      <c r="K35" s="72">
        <f>IF(ISERROR((K33/I33*100)),0,(K33/I33*100))</f>
        <v>104.28360413589365</v>
      </c>
      <c r="L35" s="51"/>
    </row>
    <row r="36" spans="1:12" ht="11.25" customHeight="1" x14ac:dyDescent="0.2">
      <c r="A36" s="70" t="s">
        <v>58</v>
      </c>
      <c r="B36" s="69" t="s">
        <v>57</v>
      </c>
      <c r="C36" s="68">
        <v>103</v>
      </c>
      <c r="D36" s="68">
        <v>107.9</v>
      </c>
      <c r="E36" s="68">
        <v>108</v>
      </c>
      <c r="F36" s="68">
        <v>105</v>
      </c>
      <c r="G36" s="68">
        <v>105</v>
      </c>
      <c r="H36" s="68">
        <v>104</v>
      </c>
      <c r="I36" s="68">
        <v>104</v>
      </c>
      <c r="J36" s="68">
        <v>104</v>
      </c>
      <c r="K36" s="68">
        <v>104</v>
      </c>
      <c r="L36" s="51"/>
    </row>
    <row r="37" spans="1:12" ht="18" customHeight="1" x14ac:dyDescent="0.2">
      <c r="A37" s="70" t="s">
        <v>56</v>
      </c>
      <c r="B37" s="69" t="s">
        <v>55</v>
      </c>
      <c r="C37" s="68">
        <v>104.06</v>
      </c>
      <c r="D37" s="76">
        <f>IF(ISERROR(((D33/C33)/(D36/100))*100),0,(((D33/C33)/(D36/100))*100))</f>
        <v>94.030590196029237</v>
      </c>
      <c r="E37" s="72">
        <f>IF(ISERROR(((E33/D33)/(E36/100))*100),0,(((E33/D33)/(E36/100))*100))</f>
        <v>100.65895550185344</v>
      </c>
      <c r="F37" s="73">
        <f>IF(ISERROR(((F33/E33)/(F36/100))*100),0,(((F33/E33)/(F36/100))*100))</f>
        <v>99.910848781087637</v>
      </c>
      <c r="G37" s="75">
        <f>IF(ISERROR(((G33/E33)/(G36/100))*100),0,(((G33/E33)/(G36/100))*100))</f>
        <v>100.06455777921239</v>
      </c>
      <c r="H37" s="74">
        <f>IF(ISERROR(((H33/F33)/(H36/100))*100),0,(((H33/F33)/(H36/100))*100))</f>
        <v>99.881656804733709</v>
      </c>
      <c r="I37" s="72">
        <f>IF(ISERROR(((I33/G33)/(I36/100))*100),0,(((I33/G33)/(I36/100))*100))</f>
        <v>99.994091929575788</v>
      </c>
      <c r="J37" s="73">
        <f>IF(ISERROR(((J33/H33)/(J36/100))*100),0,(((J33/H33)/(J36/100))*100))</f>
        <v>99.970379146919427</v>
      </c>
      <c r="K37" s="72">
        <f>IF(ISERROR(((K33/I33)/(K36/100))*100),0,(((K33/I33)/(K36/100))*100))</f>
        <v>100.27269628451315</v>
      </c>
      <c r="L37" s="51"/>
    </row>
    <row r="38" spans="1:12" ht="54" customHeight="1" x14ac:dyDescent="0.2">
      <c r="A38" s="83" t="s">
        <v>62</v>
      </c>
      <c r="B38" s="82" t="s">
        <v>25</v>
      </c>
      <c r="C38" s="81">
        <v>100912</v>
      </c>
      <c r="D38" s="81">
        <v>170091</v>
      </c>
      <c r="E38" s="81">
        <v>108083</v>
      </c>
      <c r="F38" s="81">
        <v>114315</v>
      </c>
      <c r="G38" s="81">
        <v>114500</v>
      </c>
      <c r="H38" s="81">
        <v>121200</v>
      </c>
      <c r="I38" s="81">
        <v>122000</v>
      </c>
      <c r="J38" s="81">
        <v>128600</v>
      </c>
      <c r="K38" s="81">
        <v>130200</v>
      </c>
      <c r="L38" s="51"/>
    </row>
    <row r="39" spans="1:12" ht="29.25" customHeight="1" x14ac:dyDescent="0.25">
      <c r="A39" s="80" t="s">
        <v>61</v>
      </c>
      <c r="B39" s="79" t="s">
        <v>25</v>
      </c>
      <c r="C39" s="78">
        <v>43243</v>
      </c>
      <c r="D39" s="78">
        <v>105251</v>
      </c>
      <c r="E39" s="78" t="s">
        <v>60</v>
      </c>
      <c r="F39" s="78" t="s">
        <v>60</v>
      </c>
      <c r="G39" s="78" t="s">
        <v>60</v>
      </c>
      <c r="H39" s="78" t="s">
        <v>60</v>
      </c>
      <c r="I39" s="78" t="s">
        <v>60</v>
      </c>
      <c r="J39" s="78" t="s">
        <v>60</v>
      </c>
      <c r="K39" s="78" t="s">
        <v>60</v>
      </c>
      <c r="L39" s="77" t="s">
        <v>37</v>
      </c>
    </row>
    <row r="40" spans="1:12" ht="18" customHeight="1" x14ac:dyDescent="0.2">
      <c r="A40" s="70" t="s">
        <v>59</v>
      </c>
      <c r="B40" s="69" t="s">
        <v>38</v>
      </c>
      <c r="C40" s="68">
        <v>129.08000000000001</v>
      </c>
      <c r="D40" s="76">
        <f>IF(ISERROR((D38/C38*100)),0,(D38/C38*100))</f>
        <v>168.5537894403044</v>
      </c>
      <c r="E40" s="72">
        <f>IF(ISERROR((E38/D38*100)),0,(E38/D38*100))</f>
        <v>63.544220446702063</v>
      </c>
      <c r="F40" s="73">
        <f>IF(ISERROR((F38/E38*100)),0,(F38/E38*100))</f>
        <v>105.76593913936512</v>
      </c>
      <c r="G40" s="75">
        <f>IF(ISERROR((G38/E38*100)),0,(G38/E38*100))</f>
        <v>105.937103892379</v>
      </c>
      <c r="H40" s="74">
        <f>IF(ISERROR((H38/F38*100)),0,(H38/F38*100))</f>
        <v>106.02283164938984</v>
      </c>
      <c r="I40" s="72">
        <f>IF(ISERROR((I38/G38*100)),0,(I38/G38*100))</f>
        <v>106.55021834061135</v>
      </c>
      <c r="J40" s="73">
        <f>IF(ISERROR((J38/H38*100)),0,(J38/H38*100))</f>
        <v>106.1056105610561</v>
      </c>
      <c r="K40" s="72">
        <f>IF(ISERROR((K38/I38*100)),0,(K38/I38*100))</f>
        <v>106.72131147540983</v>
      </c>
      <c r="L40" s="51"/>
    </row>
    <row r="41" spans="1:12" ht="11.25" customHeight="1" x14ac:dyDescent="0.2">
      <c r="A41" s="70" t="s">
        <v>58</v>
      </c>
      <c r="B41" s="69" t="s">
        <v>57</v>
      </c>
      <c r="C41" s="68">
        <v>117</v>
      </c>
      <c r="D41" s="68">
        <v>102.6</v>
      </c>
      <c r="E41" s="68">
        <v>118.5</v>
      </c>
      <c r="F41" s="68">
        <v>104</v>
      </c>
      <c r="G41" s="71">
        <v>104</v>
      </c>
      <c r="H41" s="71">
        <v>104</v>
      </c>
      <c r="I41" s="71">
        <v>104</v>
      </c>
      <c r="J41" s="71">
        <v>104</v>
      </c>
      <c r="K41" s="71">
        <v>104</v>
      </c>
      <c r="L41" s="51"/>
    </row>
    <row r="42" spans="1:12" ht="18" customHeight="1" x14ac:dyDescent="0.2">
      <c r="A42" s="70" t="s">
        <v>56</v>
      </c>
      <c r="B42" s="69" t="s">
        <v>55</v>
      </c>
      <c r="C42" s="68">
        <v>110.33</v>
      </c>
      <c r="D42" s="67">
        <f>IF(ISERROR(((D38/C38)/(D41/100))*100),0,(((D38/C38)/(D41/100))*100))</f>
        <v>164.28244584824992</v>
      </c>
      <c r="E42" s="63">
        <f>IF(ISERROR(((E38/D38)/(E41/100))*100),0,(((E38/D38)/(E41/100))*100))</f>
        <v>53.623814722955323</v>
      </c>
      <c r="F42" s="64">
        <f>IF(ISERROR(((F38/E38)/(F41/100))*100),0,(((F38/E38)/(F41/100))*100))</f>
        <v>101.69801840323569</v>
      </c>
      <c r="G42" s="66">
        <f>IF(ISERROR(((G38/E38)/(G41/100))*100),0,(((G38/E38)/(G41/100))*100))</f>
        <v>101.86259989651828</v>
      </c>
      <c r="H42" s="65">
        <f>IF(ISERROR(((H38/F38)/(H41/100))*100),0,(((H38/F38)/(H41/100))*100))</f>
        <v>101.94503043210561</v>
      </c>
      <c r="I42" s="63">
        <f>IF(ISERROR(((I38/G38)/(I41/100))*100),0,(((I38/G38)/(I41/100))*100))</f>
        <v>102.45213301981862</v>
      </c>
      <c r="J42" s="64">
        <f>IF(ISERROR(((J38/H38)/(J41/100))*100),0,(((J38/H38)/(J41/100))*100))</f>
        <v>102.02462553947701</v>
      </c>
      <c r="K42" s="63">
        <f>IF(ISERROR(((K38/I38)/(K41/100))*100),0,(((K38/I38)/(K41/100))*100))</f>
        <v>102.61664564943254</v>
      </c>
      <c r="L42" s="51"/>
    </row>
    <row r="43" spans="1:12" ht="18" customHeight="1" x14ac:dyDescent="0.2">
      <c r="A43" s="62" t="s">
        <v>54</v>
      </c>
      <c r="B43" s="61"/>
      <c r="C43" s="60"/>
      <c r="D43" s="60"/>
      <c r="E43" s="60"/>
      <c r="F43" s="60"/>
      <c r="G43" s="60"/>
      <c r="H43" s="60"/>
      <c r="I43" s="60"/>
      <c r="J43" s="60"/>
      <c r="K43" s="60"/>
      <c r="L43" s="59"/>
    </row>
    <row r="44" spans="1:12" ht="45" customHeight="1" x14ac:dyDescent="0.2">
      <c r="A44" s="57" t="s">
        <v>53</v>
      </c>
      <c r="B44" s="56" t="s">
        <v>38</v>
      </c>
      <c r="C44" s="58">
        <f t="shared" ref="C44:K44" si="2">C19</f>
        <v>0</v>
      </c>
      <c r="D44" s="58">
        <f t="shared" si="2"/>
        <v>0</v>
      </c>
      <c r="E44" s="58">
        <f t="shared" si="2"/>
        <v>0</v>
      </c>
      <c r="F44" s="58">
        <f t="shared" si="2"/>
        <v>0</v>
      </c>
      <c r="G44" s="58">
        <f t="shared" si="2"/>
        <v>0</v>
      </c>
      <c r="H44" s="58">
        <f t="shared" si="2"/>
        <v>0</v>
      </c>
      <c r="I44" s="58">
        <f t="shared" si="2"/>
        <v>0</v>
      </c>
      <c r="J44" s="58">
        <f t="shared" si="2"/>
        <v>0</v>
      </c>
      <c r="K44" s="58">
        <f t="shared" si="2"/>
        <v>0</v>
      </c>
      <c r="L44" s="51" t="s">
        <v>37</v>
      </c>
    </row>
    <row r="45" spans="1:12" ht="11.25" customHeight="1" x14ac:dyDescent="0.2">
      <c r="A45" s="57" t="s">
        <v>52</v>
      </c>
      <c r="B45" s="56" t="s">
        <v>32</v>
      </c>
      <c r="C45" s="52"/>
      <c r="D45" s="52"/>
      <c r="E45" s="52"/>
      <c r="F45" s="52"/>
      <c r="G45" s="52"/>
      <c r="H45" s="52"/>
      <c r="I45" s="52"/>
      <c r="J45" s="52"/>
      <c r="K45" s="52"/>
      <c r="L45" s="51"/>
    </row>
    <row r="46" spans="1:12" ht="11.25" customHeight="1" x14ac:dyDescent="0.2">
      <c r="A46" s="57" t="s">
        <v>51</v>
      </c>
      <c r="B46" s="56" t="s">
        <v>50</v>
      </c>
      <c r="C46" s="52"/>
      <c r="D46" s="52"/>
      <c r="E46" s="52"/>
      <c r="F46" s="52"/>
      <c r="G46" s="52"/>
      <c r="H46" s="52"/>
      <c r="I46" s="52"/>
      <c r="J46" s="52"/>
      <c r="K46" s="52"/>
      <c r="L46" s="51"/>
    </row>
    <row r="47" spans="1:12" ht="11.25" customHeight="1" x14ac:dyDescent="0.2">
      <c r="A47" s="54"/>
      <c r="B47" s="53"/>
      <c r="C47" s="52"/>
      <c r="D47" s="52"/>
      <c r="E47" s="52"/>
      <c r="F47" s="52"/>
      <c r="G47" s="52"/>
      <c r="H47" s="52"/>
      <c r="I47" s="52"/>
      <c r="J47" s="52"/>
      <c r="K47" s="52"/>
      <c r="L47" s="51"/>
    </row>
    <row r="48" spans="1:12" ht="11.25" customHeight="1" x14ac:dyDescent="0.2">
      <c r="A48" s="54"/>
      <c r="B48" s="53"/>
      <c r="C48" s="52"/>
      <c r="D48" s="52"/>
      <c r="E48" s="52"/>
      <c r="F48" s="52"/>
      <c r="G48" s="52"/>
      <c r="H48" s="52"/>
      <c r="I48" s="52"/>
      <c r="J48" s="52"/>
      <c r="K48" s="52"/>
      <c r="L48" s="51"/>
    </row>
    <row r="49" spans="1:12" ht="11.25" customHeight="1" x14ac:dyDescent="0.2">
      <c r="A49" s="54"/>
      <c r="B49" s="53"/>
      <c r="C49" s="52"/>
      <c r="D49" s="52"/>
      <c r="E49" s="52"/>
      <c r="F49" s="52"/>
      <c r="G49" s="52"/>
      <c r="H49" s="52"/>
      <c r="I49" s="52"/>
      <c r="J49" s="52"/>
      <c r="K49" s="52"/>
      <c r="L49" s="51"/>
    </row>
    <row r="50" spans="1:12" ht="45" customHeight="1" x14ac:dyDescent="0.2">
      <c r="A50" s="57" t="s">
        <v>49</v>
      </c>
      <c r="B50" s="56" t="s">
        <v>38</v>
      </c>
      <c r="C50" s="58">
        <f t="shared" ref="C50:K50" si="3">C23</f>
        <v>106.22</v>
      </c>
      <c r="D50" s="58">
        <f t="shared" si="3"/>
        <v>94.83304897900554</v>
      </c>
      <c r="E50" s="58">
        <f t="shared" si="3"/>
        <v>100.06778264844662</v>
      </c>
      <c r="F50" s="58">
        <f t="shared" si="3"/>
        <v>100.14952515659729</v>
      </c>
      <c r="G50" s="58">
        <f t="shared" si="3"/>
        <v>100.17175186906447</v>
      </c>
      <c r="H50" s="58">
        <f t="shared" si="3"/>
        <v>100.08062383189331</v>
      </c>
      <c r="I50" s="58">
        <f t="shared" si="3"/>
        <v>100.15827603940424</v>
      </c>
      <c r="J50" s="58">
        <f t="shared" si="3"/>
        <v>100.19564830734571</v>
      </c>
      <c r="K50" s="58">
        <f t="shared" si="3"/>
        <v>100.68803490518543</v>
      </c>
      <c r="L50" s="51" t="s">
        <v>37</v>
      </c>
    </row>
    <row r="51" spans="1:12" ht="11.25" customHeight="1" x14ac:dyDescent="0.2">
      <c r="A51" s="57" t="s">
        <v>48</v>
      </c>
      <c r="B51" s="56" t="s">
        <v>32</v>
      </c>
      <c r="C51" s="52"/>
      <c r="D51" s="52"/>
      <c r="E51" s="52"/>
      <c r="F51" s="52"/>
      <c r="G51" s="52"/>
      <c r="H51" s="52"/>
      <c r="I51" s="52"/>
      <c r="J51" s="52"/>
      <c r="K51" s="52"/>
      <c r="L51" s="51"/>
    </row>
    <row r="52" spans="1:12" ht="11.25" customHeight="1" x14ac:dyDescent="0.2">
      <c r="A52" s="57" t="s">
        <v>47</v>
      </c>
      <c r="B52" s="56" t="s">
        <v>44</v>
      </c>
      <c r="C52" s="52"/>
      <c r="D52" s="52"/>
      <c r="E52" s="52"/>
      <c r="F52" s="52"/>
      <c r="G52" s="52"/>
      <c r="H52" s="52"/>
      <c r="I52" s="52"/>
      <c r="J52" s="52"/>
      <c r="K52" s="52"/>
      <c r="L52" s="51"/>
    </row>
    <row r="53" spans="1:12" ht="11.25" customHeight="1" x14ac:dyDescent="0.2">
      <c r="A53" s="57" t="s">
        <v>46</v>
      </c>
      <c r="B53" s="56" t="s">
        <v>44</v>
      </c>
      <c r="C53" s="52"/>
      <c r="D53" s="52"/>
      <c r="E53" s="52"/>
      <c r="F53" s="52"/>
      <c r="G53" s="52"/>
      <c r="H53" s="52"/>
      <c r="I53" s="52"/>
      <c r="J53" s="52"/>
      <c r="K53" s="52"/>
      <c r="L53" s="51"/>
    </row>
    <row r="54" spans="1:12" ht="11.25" customHeight="1" x14ac:dyDescent="0.2">
      <c r="A54" s="57" t="s">
        <v>45</v>
      </c>
      <c r="B54" s="56" t="s">
        <v>44</v>
      </c>
      <c r="C54" s="52"/>
      <c r="D54" s="52"/>
      <c r="E54" s="52"/>
      <c r="F54" s="52"/>
      <c r="G54" s="52"/>
      <c r="H54" s="52"/>
      <c r="I54" s="52"/>
      <c r="J54" s="52"/>
      <c r="K54" s="52"/>
      <c r="L54" s="51"/>
    </row>
    <row r="55" spans="1:12" ht="11.25" customHeight="1" x14ac:dyDescent="0.2">
      <c r="A55" s="57" t="s">
        <v>43</v>
      </c>
      <c r="B55" s="56" t="s">
        <v>32</v>
      </c>
      <c r="C55" s="52">
        <v>176100</v>
      </c>
      <c r="D55" s="52">
        <v>165400</v>
      </c>
      <c r="E55" s="52">
        <v>166600</v>
      </c>
      <c r="F55" s="52">
        <f>E55*F50/100</f>
        <v>166849.10891089111</v>
      </c>
      <c r="G55" s="55">
        <f>E55*G50/100</f>
        <v>166886.1386138614</v>
      </c>
      <c r="H55" s="55">
        <f>F55*H50/100</f>
        <v>166983.62905597492</v>
      </c>
      <c r="I55" s="55">
        <f>G55*I50/100</f>
        <v>167150.27938437409</v>
      </c>
      <c r="J55" s="55">
        <f>H55*J50/100</f>
        <v>167310.32969976738</v>
      </c>
      <c r="K55" s="55">
        <f>I55*K50/100</f>
        <v>168300.33165065356</v>
      </c>
      <c r="L55" s="51"/>
    </row>
    <row r="56" spans="1:12" ht="11.25" customHeight="1" x14ac:dyDescent="0.2">
      <c r="A56" s="54"/>
      <c r="B56" s="53"/>
      <c r="C56" s="52"/>
      <c r="D56" s="52"/>
      <c r="E56" s="52"/>
      <c r="F56" s="52"/>
      <c r="G56" s="52"/>
      <c r="H56" s="52"/>
      <c r="I56" s="52"/>
      <c r="J56" s="52"/>
      <c r="K56" s="52"/>
      <c r="L56" s="51"/>
    </row>
    <row r="57" spans="1:12" ht="11.25" customHeight="1" x14ac:dyDescent="0.2">
      <c r="A57" s="54"/>
      <c r="B57" s="53"/>
      <c r="C57" s="52"/>
      <c r="D57" s="52"/>
      <c r="E57" s="52"/>
      <c r="F57" s="52"/>
      <c r="G57" s="52"/>
      <c r="H57" s="52"/>
      <c r="I57" s="52"/>
      <c r="J57" s="52"/>
      <c r="K57" s="52"/>
      <c r="L57" s="51"/>
    </row>
    <row r="58" spans="1:12" ht="11.25" customHeight="1" x14ac:dyDescent="0.2">
      <c r="A58" s="54"/>
      <c r="B58" s="53"/>
      <c r="C58" s="52"/>
      <c r="D58" s="52"/>
      <c r="E58" s="52"/>
      <c r="F58" s="52"/>
      <c r="G58" s="52"/>
      <c r="H58" s="52"/>
      <c r="I58" s="52"/>
      <c r="J58" s="52"/>
      <c r="K58" s="52"/>
      <c r="L58" s="51"/>
    </row>
    <row r="59" spans="1:12" ht="45" customHeight="1" x14ac:dyDescent="0.2">
      <c r="A59" s="57" t="s">
        <v>42</v>
      </c>
      <c r="B59" s="56" t="s">
        <v>38</v>
      </c>
      <c r="C59" s="58">
        <f t="shared" ref="C59:K59" si="4">C37</f>
        <v>104.06</v>
      </c>
      <c r="D59" s="58">
        <f t="shared" si="4"/>
        <v>94.030590196029237</v>
      </c>
      <c r="E59" s="58">
        <f t="shared" si="4"/>
        <v>100.65895550185344</v>
      </c>
      <c r="F59" s="58">
        <f t="shared" si="4"/>
        <v>99.910848781087637</v>
      </c>
      <c r="G59" s="58">
        <f t="shared" si="4"/>
        <v>100.06455777921239</v>
      </c>
      <c r="H59" s="58">
        <f t="shared" si="4"/>
        <v>99.881656804733709</v>
      </c>
      <c r="I59" s="58">
        <f t="shared" si="4"/>
        <v>99.994091929575788</v>
      </c>
      <c r="J59" s="58">
        <f t="shared" si="4"/>
        <v>99.970379146919427</v>
      </c>
      <c r="K59" s="58">
        <f t="shared" si="4"/>
        <v>100.27269628451315</v>
      </c>
      <c r="L59" s="51" t="s">
        <v>37</v>
      </c>
    </row>
    <row r="60" spans="1:12" ht="11.25" customHeight="1" x14ac:dyDescent="0.2">
      <c r="A60" s="57" t="s">
        <v>41</v>
      </c>
      <c r="B60" s="56" t="s">
        <v>40</v>
      </c>
      <c r="C60" s="52">
        <v>199.28</v>
      </c>
      <c r="D60" s="52">
        <f>C60*D59/100</f>
        <v>187.38416014264706</v>
      </c>
      <c r="E60" s="55">
        <f>D60*E59/100</f>
        <v>188.61893837550892</v>
      </c>
      <c r="F60" s="55">
        <f>E60*F59/100</f>
        <v>188.45078229284758</v>
      </c>
      <c r="G60" s="55">
        <f>E60*G59/100</f>
        <v>188.74070657329813</v>
      </c>
      <c r="H60" s="55">
        <f>F60*H59/100</f>
        <v>188.22776361557789</v>
      </c>
      <c r="I60" s="55">
        <f>G60*I59/100</f>
        <v>188.72955563943461</v>
      </c>
      <c r="J60" s="55">
        <f>H60*J59/100</f>
        <v>188.17200894626046</v>
      </c>
      <c r="K60" s="55">
        <f>I60*K59/100</f>
        <v>189.24421412544152</v>
      </c>
      <c r="L60" s="51"/>
    </row>
    <row r="61" spans="1:12" ht="11.25" customHeight="1" x14ac:dyDescent="0.2">
      <c r="A61" s="54"/>
      <c r="B61" s="53"/>
      <c r="C61" s="52"/>
      <c r="D61" s="52"/>
      <c r="E61" s="52"/>
      <c r="F61" s="52"/>
      <c r="G61" s="52"/>
      <c r="H61" s="52"/>
      <c r="I61" s="52"/>
      <c r="J61" s="52"/>
      <c r="K61" s="52"/>
      <c r="L61" s="51"/>
    </row>
    <row r="62" spans="1:12" ht="11.25" customHeight="1" x14ac:dyDescent="0.2">
      <c r="A62" s="54"/>
      <c r="B62" s="53"/>
      <c r="C62" s="52"/>
      <c r="D62" s="52"/>
      <c r="E62" s="52"/>
      <c r="F62" s="52"/>
      <c r="G62" s="52"/>
      <c r="H62" s="52"/>
      <c r="I62" s="52"/>
      <c r="J62" s="52"/>
      <c r="K62" s="52"/>
      <c r="L62" s="51"/>
    </row>
    <row r="63" spans="1:12" ht="11.25" customHeight="1" x14ac:dyDescent="0.2">
      <c r="A63" s="54"/>
      <c r="B63" s="53"/>
      <c r="C63" s="52"/>
      <c r="D63" s="52"/>
      <c r="E63" s="52"/>
      <c r="F63" s="52"/>
      <c r="G63" s="52"/>
      <c r="H63" s="52"/>
      <c r="I63" s="52"/>
      <c r="J63" s="52"/>
      <c r="K63" s="52"/>
      <c r="L63" s="51"/>
    </row>
    <row r="64" spans="1:12" ht="45" customHeight="1" x14ac:dyDescent="0.2">
      <c r="A64" s="57" t="s">
        <v>39</v>
      </c>
      <c r="B64" s="56" t="s">
        <v>38</v>
      </c>
      <c r="C64" s="58">
        <f t="shared" ref="C64:K64" si="5">C42</f>
        <v>110.33</v>
      </c>
      <c r="D64" s="58">
        <f t="shared" si="5"/>
        <v>164.28244584824992</v>
      </c>
      <c r="E64" s="58">
        <f t="shared" si="5"/>
        <v>53.623814722955323</v>
      </c>
      <c r="F64" s="58">
        <f t="shared" si="5"/>
        <v>101.69801840323569</v>
      </c>
      <c r="G64" s="58">
        <f t="shared" si="5"/>
        <v>101.86259989651828</v>
      </c>
      <c r="H64" s="58">
        <f t="shared" si="5"/>
        <v>101.94503043210561</v>
      </c>
      <c r="I64" s="58">
        <f t="shared" si="5"/>
        <v>102.45213301981862</v>
      </c>
      <c r="J64" s="58">
        <f t="shared" si="5"/>
        <v>102.02462553947701</v>
      </c>
      <c r="K64" s="58">
        <f t="shared" si="5"/>
        <v>102.61664564943254</v>
      </c>
      <c r="L64" s="51" t="s">
        <v>37</v>
      </c>
    </row>
    <row r="65" spans="1:12" ht="11.25" customHeight="1" x14ac:dyDescent="0.2">
      <c r="A65" s="57" t="s">
        <v>36</v>
      </c>
      <c r="B65" s="56" t="s">
        <v>34</v>
      </c>
      <c r="C65" s="52">
        <v>961.05</v>
      </c>
      <c r="D65" s="55">
        <f>C65*0.99</f>
        <v>951.43949999999995</v>
      </c>
      <c r="E65" s="55">
        <f>D65*1.00365</f>
        <v>954.91225417499993</v>
      </c>
      <c r="F65" s="55">
        <f>E65*F64/100</f>
        <v>971.12683998564421</v>
      </c>
      <c r="G65" s="55">
        <f>E65*G64/100</f>
        <v>972.69844883310373</v>
      </c>
      <c r="H65" s="55">
        <f>F65*H64/100</f>
        <v>990.01555255771063</v>
      </c>
      <c r="I65" s="55">
        <f>G65*I64/100</f>
        <v>996.55030868020378</v>
      </c>
      <c r="J65" s="55">
        <f>H65*J64/100</f>
        <v>1010.0596602795886</v>
      </c>
      <c r="K65" s="55">
        <f>I65*K64/100</f>
        <v>1022.626498976691</v>
      </c>
      <c r="L65" s="51"/>
    </row>
    <row r="66" spans="1:12" ht="11.25" customHeight="1" x14ac:dyDescent="0.2">
      <c r="A66" s="57" t="s">
        <v>35</v>
      </c>
      <c r="B66" s="56" t="s">
        <v>34</v>
      </c>
      <c r="C66" s="52">
        <v>504.08</v>
      </c>
      <c r="D66" s="52">
        <f>C66*0.99</f>
        <v>499.03919999999999</v>
      </c>
      <c r="E66" s="55">
        <f>D66*1.00365</f>
        <v>500.86069307999998</v>
      </c>
      <c r="F66" s="55">
        <f>E66*F64/100</f>
        <v>509.36539982307221</v>
      </c>
      <c r="G66" s="55">
        <f>E66*G64/100</f>
        <v>510.18972383100873</v>
      </c>
      <c r="H66" s="55">
        <f>F66*H64/100</f>
        <v>519.27271186024734</v>
      </c>
      <c r="I66" s="55">
        <f>G66*I64/100</f>
        <v>522.70025451279037</v>
      </c>
      <c r="J66" s="55">
        <f>H66*J64/100</f>
        <v>529.7860398041048</v>
      </c>
      <c r="K66" s="55">
        <f>I66*K64/100</f>
        <v>536.37746798207218</v>
      </c>
      <c r="L66" s="51"/>
    </row>
    <row r="67" spans="1:12" ht="11.25" customHeight="1" x14ac:dyDescent="0.2">
      <c r="A67" s="54" t="s">
        <v>33</v>
      </c>
      <c r="B67" s="53" t="s">
        <v>32</v>
      </c>
      <c r="C67" s="52">
        <v>19832.3</v>
      </c>
      <c r="D67" s="52">
        <v>66561.8</v>
      </c>
      <c r="E67" s="52">
        <v>10000</v>
      </c>
      <c r="F67" s="55">
        <f>E67*F64/100</f>
        <v>10169.801840323569</v>
      </c>
      <c r="G67" s="55">
        <f>E67*G64/100</f>
        <v>10186.259989651828</v>
      </c>
      <c r="H67" s="55">
        <f>F67*H64/100</f>
        <v>10367.6075810027</v>
      </c>
      <c r="I67" s="55">
        <f>G67*I64/100</f>
        <v>10436.040634342653</v>
      </c>
      <c r="J67" s="55">
        <f>H67*J64/100</f>
        <v>10577.512811920436</v>
      </c>
      <c r="K67" s="55">
        <f>I67*K64/100</f>
        <v>10709.114837574192</v>
      </c>
      <c r="L67" s="51"/>
    </row>
    <row r="68" spans="1:12" ht="11.25" customHeight="1" x14ac:dyDescent="0.2">
      <c r="A68" s="54"/>
      <c r="B68" s="53"/>
      <c r="C68" s="52"/>
      <c r="D68" s="52"/>
      <c r="E68" s="52"/>
      <c r="F68" s="52"/>
      <c r="G68" s="52"/>
      <c r="H68" s="52"/>
      <c r="I68" s="52"/>
      <c r="J68" s="52"/>
      <c r="K68" s="52"/>
      <c r="L68" s="51"/>
    </row>
    <row r="69" spans="1:12" ht="11.25" customHeight="1" x14ac:dyDescent="0.2">
      <c r="A69" s="54"/>
      <c r="B69" s="53"/>
      <c r="C69" s="52"/>
      <c r="D69" s="52"/>
      <c r="E69" s="52"/>
      <c r="F69" s="52"/>
      <c r="G69" s="52"/>
      <c r="H69" s="52"/>
      <c r="I69" s="52"/>
      <c r="J69" s="52"/>
      <c r="K69" s="52"/>
      <c r="L69" s="51"/>
    </row>
    <row r="70" spans="1:12" ht="11.25" customHeight="1" x14ac:dyDescent="0.2">
      <c r="A70" s="50"/>
      <c r="B70" s="49"/>
      <c r="C70" s="48"/>
      <c r="D70" s="48"/>
      <c r="E70" s="48"/>
      <c r="F70" s="48"/>
      <c r="G70" s="48"/>
      <c r="H70" s="48"/>
      <c r="I70" s="48"/>
      <c r="J70" s="48"/>
      <c r="K70" s="48"/>
      <c r="L70" s="48"/>
    </row>
  </sheetData>
  <sheetProtection sheet="1" objects="1"/>
  <mergeCells count="10">
    <mergeCell ref="A1:A3"/>
    <mergeCell ref="B1:B3"/>
    <mergeCell ref="F1:K1"/>
    <mergeCell ref="L1:L3"/>
    <mergeCell ref="C2:C3"/>
    <mergeCell ref="D2:D3"/>
    <mergeCell ref="E2:E3"/>
    <mergeCell ref="F2:G2"/>
    <mergeCell ref="H2:I2"/>
    <mergeCell ref="J2:K2"/>
  </mergeCells>
  <conditionalFormatting sqref="G17">
    <cfRule type="cellIs" dxfId="3072" priority="1" stopIfTrue="1" operator="lessThan">
      <formula>$F$17</formula>
    </cfRule>
  </conditionalFormatting>
  <conditionalFormatting sqref="I17">
    <cfRule type="cellIs" dxfId="3071" priority="2" stopIfTrue="1" operator="lessThan">
      <formula>$H$17</formula>
    </cfRule>
  </conditionalFormatting>
  <conditionalFormatting sqref="K17">
    <cfRule type="cellIs" dxfId="3070" priority="3" stopIfTrue="1" operator="lessThan">
      <formula>$J$17</formula>
    </cfRule>
  </conditionalFormatting>
  <conditionalFormatting sqref="G19">
    <cfRule type="cellIs" dxfId="3069" priority="4" stopIfTrue="1" operator="lessThan">
      <formula>$F$19</formula>
    </cfRule>
  </conditionalFormatting>
  <conditionalFormatting sqref="I19">
    <cfRule type="cellIs" dxfId="3068" priority="5" stopIfTrue="1" operator="lessThan">
      <formula>$H$19</formula>
    </cfRule>
  </conditionalFormatting>
  <conditionalFormatting sqref="K19">
    <cfRule type="cellIs" dxfId="3067" priority="6" stopIfTrue="1" operator="lessThan">
      <formula>$J$19</formula>
    </cfRule>
  </conditionalFormatting>
  <conditionalFormatting sqref="G21">
    <cfRule type="cellIs" dxfId="3066" priority="7" stopIfTrue="1" operator="lessThan">
      <formula>$F$17</formula>
    </cfRule>
  </conditionalFormatting>
  <conditionalFormatting sqref="I21">
    <cfRule type="cellIs" dxfId="3065" priority="8" stopIfTrue="1" operator="lessThan">
      <formula>$H$17</formula>
    </cfRule>
  </conditionalFormatting>
  <conditionalFormatting sqref="K21">
    <cfRule type="cellIs" dxfId="3064" priority="9" stopIfTrue="1" operator="lessThan">
      <formula>$J$17</formula>
    </cfRule>
  </conditionalFormatting>
  <conditionalFormatting sqref="G23">
    <cfRule type="cellIs" dxfId="3063" priority="10" stopIfTrue="1" operator="lessThan">
      <formula>$F$19</formula>
    </cfRule>
  </conditionalFormatting>
  <conditionalFormatting sqref="I23">
    <cfRule type="cellIs" dxfId="3062" priority="11" stopIfTrue="1" operator="lessThan">
      <formula>$H$19</formula>
    </cfRule>
  </conditionalFormatting>
  <conditionalFormatting sqref="K23">
    <cfRule type="cellIs" dxfId="3061" priority="12" stopIfTrue="1" operator="lessThan">
      <formula>$J$19</formula>
    </cfRule>
  </conditionalFormatting>
  <conditionalFormatting sqref="G25">
    <cfRule type="cellIs" dxfId="3060" priority="13" stopIfTrue="1" operator="lessThan">
      <formula>$F$17</formula>
    </cfRule>
  </conditionalFormatting>
  <conditionalFormatting sqref="I25">
    <cfRule type="cellIs" dxfId="3059" priority="14" stopIfTrue="1" operator="lessThan">
      <formula>$H$17</formula>
    </cfRule>
  </conditionalFormatting>
  <conditionalFormatting sqref="K25">
    <cfRule type="cellIs" dxfId="3058" priority="15" stopIfTrue="1" operator="lessThan">
      <formula>$J$17</formula>
    </cfRule>
  </conditionalFormatting>
  <conditionalFormatting sqref="G27">
    <cfRule type="cellIs" dxfId="3057" priority="16" stopIfTrue="1" operator="lessThan">
      <formula>$F$19</formula>
    </cfRule>
  </conditionalFormatting>
  <conditionalFormatting sqref="I27">
    <cfRule type="cellIs" dxfId="3056" priority="17" stopIfTrue="1" operator="lessThan">
      <formula>$H$19</formula>
    </cfRule>
  </conditionalFormatting>
  <conditionalFormatting sqref="K27">
    <cfRule type="cellIs" dxfId="3055" priority="18" stopIfTrue="1" operator="lessThan">
      <formula>$J$19</formula>
    </cfRule>
  </conditionalFormatting>
  <conditionalFormatting sqref="G28">
    <cfRule type="cellIs" dxfId="3054" priority="19" stopIfTrue="1" operator="lessThan">
      <formula>$F$11</formula>
    </cfRule>
  </conditionalFormatting>
  <conditionalFormatting sqref="I28">
    <cfRule type="cellIs" dxfId="3053" priority="20" stopIfTrue="1" operator="lessThan">
      <formula>$H$11</formula>
    </cfRule>
  </conditionalFormatting>
  <conditionalFormatting sqref="K28">
    <cfRule type="cellIs" dxfId="3052" priority="21" stopIfTrue="1" operator="lessThan">
      <formula>$J$11</formula>
    </cfRule>
  </conditionalFormatting>
  <conditionalFormatting sqref="G30">
    <cfRule type="cellIs" dxfId="3051" priority="22" stopIfTrue="1" operator="lessThan">
      <formula>$F$128</formula>
    </cfRule>
  </conditionalFormatting>
  <conditionalFormatting sqref="I30">
    <cfRule type="cellIs" dxfId="3050" priority="23" stopIfTrue="1" operator="lessThan">
      <formula>$H$128</formula>
    </cfRule>
  </conditionalFormatting>
  <conditionalFormatting sqref="K30">
    <cfRule type="cellIs" dxfId="3049" priority="24" stopIfTrue="1" operator="lessThan">
      <formula>$J$128</formula>
    </cfRule>
  </conditionalFormatting>
  <conditionalFormatting sqref="G33">
    <cfRule type="cellIs" dxfId="3048" priority="25" stopIfTrue="1" operator="lessThan">
      <formula>$F$11</formula>
    </cfRule>
  </conditionalFormatting>
  <conditionalFormatting sqref="I33">
    <cfRule type="cellIs" dxfId="3047" priority="26" stopIfTrue="1" operator="lessThan">
      <formula>$H$11</formula>
    </cfRule>
  </conditionalFormatting>
  <conditionalFormatting sqref="K33">
    <cfRule type="cellIs" dxfId="3046" priority="27" stopIfTrue="1" operator="lessThan">
      <formula>$J$11</formula>
    </cfRule>
  </conditionalFormatting>
  <conditionalFormatting sqref="G35">
    <cfRule type="cellIs" dxfId="3045" priority="28" stopIfTrue="1" operator="lessThan">
      <formula>$F$128</formula>
    </cfRule>
  </conditionalFormatting>
  <conditionalFormatting sqref="I35">
    <cfRule type="cellIs" dxfId="3044" priority="29" stopIfTrue="1" operator="lessThan">
      <formula>$H$128</formula>
    </cfRule>
  </conditionalFormatting>
  <conditionalFormatting sqref="K35">
    <cfRule type="cellIs" dxfId="3043" priority="30" stopIfTrue="1" operator="lessThan">
      <formula>$J$128</formula>
    </cfRule>
  </conditionalFormatting>
  <conditionalFormatting sqref="G37">
    <cfRule type="cellIs" dxfId="3042" priority="31" stopIfTrue="1" operator="lessThan">
      <formula>$F$15</formula>
    </cfRule>
    <cfRule type="cellIs" dxfId="3041" priority="32" stopIfTrue="1" operator="lessThan">
      <formula>$F$130</formula>
    </cfRule>
  </conditionalFormatting>
  <conditionalFormatting sqref="I37">
    <cfRule type="cellIs" dxfId="3040" priority="33" stopIfTrue="1" operator="lessThan">
      <formula>$H$15</formula>
    </cfRule>
    <cfRule type="cellIs" dxfId="3039" priority="34" stopIfTrue="1" operator="lessThan">
      <formula>$H$130</formula>
    </cfRule>
  </conditionalFormatting>
  <conditionalFormatting sqref="K37">
    <cfRule type="cellIs" dxfId="3038" priority="35" stopIfTrue="1" operator="lessThan">
      <formula>$J$15</formula>
    </cfRule>
    <cfRule type="cellIs" dxfId="3037" priority="36" stopIfTrue="1" operator="lessThan">
      <formula>$J$130</formula>
    </cfRule>
  </conditionalFormatting>
  <conditionalFormatting sqref="G38">
    <cfRule type="cellIs" dxfId="3036" priority="37" stopIfTrue="1" operator="lessThan">
      <formula>$F$11</formula>
    </cfRule>
  </conditionalFormatting>
  <conditionalFormatting sqref="I38">
    <cfRule type="cellIs" dxfId="3035" priority="38" stopIfTrue="1" operator="lessThan">
      <formula>$H$11</formula>
    </cfRule>
  </conditionalFormatting>
  <conditionalFormatting sqref="K38">
    <cfRule type="cellIs" dxfId="3034" priority="39" stopIfTrue="1" operator="lessThan">
      <formula>$J$11</formula>
    </cfRule>
  </conditionalFormatting>
  <conditionalFormatting sqref="G40">
    <cfRule type="cellIs" dxfId="3033" priority="40" stopIfTrue="1" operator="lessThan">
      <formula>$F$128</formula>
    </cfRule>
  </conditionalFormatting>
  <conditionalFormatting sqref="I40">
    <cfRule type="cellIs" dxfId="3032" priority="41" stopIfTrue="1" operator="lessThan">
      <formula>$H$128</formula>
    </cfRule>
  </conditionalFormatting>
  <conditionalFormatting sqref="K40">
    <cfRule type="cellIs" dxfId="3031" priority="42" stopIfTrue="1" operator="lessThan">
      <formula>$J$128</formula>
    </cfRule>
  </conditionalFormatting>
  <conditionalFormatting sqref="G42">
    <cfRule type="cellIs" dxfId="3030" priority="43" stopIfTrue="1" operator="lessThan">
      <formula>$F$15</formula>
    </cfRule>
    <cfRule type="cellIs" dxfId="3029" priority="44" stopIfTrue="1" operator="lessThan">
      <formula>$F$130</formula>
    </cfRule>
  </conditionalFormatting>
  <conditionalFormatting sqref="I42">
    <cfRule type="cellIs" dxfId="3028" priority="45" stopIfTrue="1" operator="lessThan">
      <formula>$H$15</formula>
    </cfRule>
    <cfRule type="cellIs" dxfId="3027" priority="46" stopIfTrue="1" operator="lessThan">
      <formula>$H$130</formula>
    </cfRule>
  </conditionalFormatting>
  <conditionalFormatting sqref="K42">
    <cfRule type="cellIs" dxfId="3026" priority="47" stopIfTrue="1" operator="lessThan">
      <formula>$J$15</formula>
    </cfRule>
    <cfRule type="cellIs" dxfId="3025" priority="48" stopIfTrue="1" operator="lessThan">
      <formula>$J$130</formula>
    </cfRule>
  </conditionalFormatting>
  <pageMargins left="0.46875" right="0.1875" top="0.46875" bottom="0.34375" header="0.1875" footer="0.1145833358168602"/>
  <pageSetup paperSize="9" scale="76" fitToHeight="0" orientation="landscape" useFirstPageNumber="1" verticalDpi="0" r:id="rId1"/>
  <headerFooter alignWithMargins="0">
    <oddHeader>&amp;RБагаева Наталия Владимировна (Оричевский район), 01.06.2022 8:12:23</oddHeader>
    <oddFooter>&amp;R&amp;8&amp;"Arial Cyrкурсив"&amp;P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374"/>
  <sheetViews>
    <sheetView zoomScaleNormal="100" zoomScaleSheetLayoutView="85" workbookViewId="0">
      <pane xSplit="2" ySplit="3" topLeftCell="C4" activePane="bottomRight" state="frozen"/>
      <selection pane="topRight" activeCell="C1" sqref="C1"/>
      <selection pane="bottomLeft" activeCell="A10" sqref="A10"/>
      <selection pane="bottomRight" activeCell="A41" sqref="A41"/>
    </sheetView>
  </sheetViews>
  <sheetFormatPr defaultRowHeight="12.75" x14ac:dyDescent="0.2"/>
  <cols>
    <col min="1" max="1" width="43.42578125" style="583" customWidth="1"/>
    <col min="2" max="2" width="20.5703125" style="583" customWidth="1"/>
    <col min="3" max="11" width="10" style="582" customWidth="1"/>
    <col min="12" max="12" width="20.5703125" style="581" customWidth="1"/>
    <col min="13" max="13" width="40" style="580" customWidth="1"/>
    <col min="14" max="16384" width="9.140625" style="580"/>
  </cols>
  <sheetData>
    <row r="1" spans="1:12" s="679" customFormat="1" ht="11.25" customHeight="1" x14ac:dyDescent="0.25">
      <c r="A1" s="723" t="s">
        <v>19</v>
      </c>
      <c r="B1" s="726" t="s">
        <v>18</v>
      </c>
      <c r="C1" s="682" t="s">
        <v>17</v>
      </c>
      <c r="D1" s="682" t="s">
        <v>17</v>
      </c>
      <c r="E1" s="682" t="s">
        <v>16</v>
      </c>
      <c r="F1" s="729" t="s">
        <v>15</v>
      </c>
      <c r="G1" s="730"/>
      <c r="H1" s="730"/>
      <c r="I1" s="730"/>
      <c r="J1" s="730"/>
      <c r="K1" s="730"/>
      <c r="L1" s="731" t="s">
        <v>14</v>
      </c>
    </row>
    <row r="2" spans="1:12" s="679" customFormat="1" ht="11.25" customHeight="1" x14ac:dyDescent="0.25">
      <c r="A2" s="724"/>
      <c r="B2" s="727"/>
      <c r="C2" s="732">
        <v>2020</v>
      </c>
      <c r="D2" s="732">
        <v>2021</v>
      </c>
      <c r="E2" s="732">
        <v>2022</v>
      </c>
      <c r="F2" s="734">
        <v>2023</v>
      </c>
      <c r="G2" s="735"/>
      <c r="H2" s="734">
        <v>2024</v>
      </c>
      <c r="I2" s="735"/>
      <c r="J2" s="734">
        <v>2025</v>
      </c>
      <c r="K2" s="735"/>
      <c r="L2" s="731"/>
    </row>
    <row r="3" spans="1:12" s="679" customFormat="1" ht="11.25" customHeight="1" thickBot="1" x14ac:dyDescent="0.3">
      <c r="A3" s="725"/>
      <c r="B3" s="728"/>
      <c r="C3" s="733"/>
      <c r="D3" s="733"/>
      <c r="E3" s="733"/>
      <c r="F3" s="681" t="s">
        <v>13</v>
      </c>
      <c r="G3" s="680" t="s">
        <v>12</v>
      </c>
      <c r="H3" s="681" t="s">
        <v>13</v>
      </c>
      <c r="I3" s="680" t="s">
        <v>12</v>
      </c>
      <c r="J3" s="681" t="s">
        <v>13</v>
      </c>
      <c r="K3" s="680" t="s">
        <v>12</v>
      </c>
      <c r="L3" s="731"/>
    </row>
    <row r="4" spans="1:12" s="663" customFormat="1" x14ac:dyDescent="0.2">
      <c r="A4" s="678" t="s">
        <v>73</v>
      </c>
      <c r="B4" s="677"/>
      <c r="C4" s="676"/>
      <c r="D4" s="676"/>
      <c r="E4" s="675"/>
      <c r="F4" s="673"/>
      <c r="G4" s="674"/>
      <c r="H4" s="673"/>
      <c r="I4" s="674"/>
      <c r="J4" s="673"/>
      <c r="K4" s="672"/>
      <c r="L4" s="671"/>
    </row>
    <row r="5" spans="1:12" s="663" customFormat="1" ht="27" x14ac:dyDescent="0.2">
      <c r="A5" s="670" t="s">
        <v>64</v>
      </c>
      <c r="B5" s="669" t="s">
        <v>25</v>
      </c>
      <c r="C5" s="668">
        <f t="shared" ref="C5:K5" si="0">SUM(C10,C14,C18,C22,C26,C30,C34,C38,C42,C46,C50,C54,C58,C62,C66,C70,C74,C78,C82,C86,C90,C94)</f>
        <v>8703158.9000000004</v>
      </c>
      <c r="D5" s="665">
        <f t="shared" si="0"/>
        <v>12346197.300000001</v>
      </c>
      <c r="E5" s="665">
        <f t="shared" si="0"/>
        <v>15437814</v>
      </c>
      <c r="F5" s="666">
        <f t="shared" si="0"/>
        <v>17125210</v>
      </c>
      <c r="G5" s="667">
        <f t="shared" si="0"/>
        <v>17130960</v>
      </c>
      <c r="H5" s="666">
        <f t="shared" si="0"/>
        <v>18678043</v>
      </c>
      <c r="I5" s="667">
        <f t="shared" si="0"/>
        <v>18692820</v>
      </c>
      <c r="J5" s="666">
        <f t="shared" si="0"/>
        <v>20475384</v>
      </c>
      <c r="K5" s="665">
        <f t="shared" si="0"/>
        <v>20511225</v>
      </c>
      <c r="L5" s="664"/>
    </row>
    <row r="6" spans="1:12" s="619" customFormat="1" ht="33.75" x14ac:dyDescent="0.2">
      <c r="A6" s="662" t="s">
        <v>61</v>
      </c>
      <c r="B6" s="661" t="s">
        <v>25</v>
      </c>
      <c r="C6" s="658">
        <v>8422341</v>
      </c>
      <c r="D6" s="660">
        <v>12049166</v>
      </c>
      <c r="E6" s="657" t="s">
        <v>60</v>
      </c>
      <c r="F6" s="656" t="s">
        <v>60</v>
      </c>
      <c r="G6" s="659" t="s">
        <v>60</v>
      </c>
      <c r="H6" s="658" t="s">
        <v>60</v>
      </c>
      <c r="I6" s="657" t="s">
        <v>60</v>
      </c>
      <c r="J6" s="656" t="s">
        <v>60</v>
      </c>
      <c r="K6" s="655" t="s">
        <v>60</v>
      </c>
      <c r="L6" s="654" t="s">
        <v>37</v>
      </c>
    </row>
    <row r="7" spans="1:12" s="642" customFormat="1" ht="18" x14ac:dyDescent="0.2">
      <c r="A7" s="653" t="s">
        <v>59</v>
      </c>
      <c r="B7" s="652" t="s">
        <v>38</v>
      </c>
      <c r="C7" s="651">
        <v>118.95</v>
      </c>
      <c r="D7" s="647">
        <f>IF(ISERROR((D5/C5*100)),0,(D5/C5*100))</f>
        <v>141.8588060020368</v>
      </c>
      <c r="E7" s="643">
        <f>IF(ISERROR((E5/D5*100)),0,(E5/D5*100))</f>
        <v>125.04104401441892</v>
      </c>
      <c r="F7" s="644">
        <f>IF(ISERROR((F5/E5*100)),0,(F5/E5*100))</f>
        <v>110.93027808211706</v>
      </c>
      <c r="G7" s="646">
        <f>IF(ISERROR((G5/E5*100)),0,(G5/E5*100))</f>
        <v>110.96752428808898</v>
      </c>
      <c r="H7" s="645">
        <f>IF(ISERROR((H5/F5*100)),0,(H5/F5*100))</f>
        <v>109.06752676317547</v>
      </c>
      <c r="I7" s="643">
        <f>IF(ISERROR((I5/G5*100)),0,(I5/G5*100))</f>
        <v>109.11717732106081</v>
      </c>
      <c r="J7" s="644">
        <f>IF(ISERROR((J5/H5*100)),0,(J5/H5*100))</f>
        <v>109.62274795062845</v>
      </c>
      <c r="K7" s="643">
        <f>IF(ISERROR((K5/I5*100)),0,(K5/I5*100))</f>
        <v>109.72782597810283</v>
      </c>
      <c r="L7" s="589"/>
    </row>
    <row r="8" spans="1:12" s="642" customFormat="1" x14ac:dyDescent="0.2">
      <c r="A8" s="653" t="s">
        <v>58</v>
      </c>
      <c r="B8" s="652" t="s">
        <v>57</v>
      </c>
      <c r="C8" s="651">
        <v>105.39</v>
      </c>
      <c r="D8" s="647">
        <f>IF(ISERROR((C10*D12+C14*D16+C18*D20+C22*D24+C26*D28+C30*D32+C34*D36+C38*D40+C42*D44+C46*D48+C50*D52+C54*D56+C58*D60+C62*D64+C66*D68+C70*D72+C74*D76+C78*D80+C82*D84+C86*D88+C90*D92+C94*D96)/C5),0,((C10*D12+C14*D16+C18*D20+C22*D24+C26*D28+C30*D32+C34*D36+C38*D40+C42*D44+C46*D48+C50*D52+C54*D56+C58*D60+C62*D64+C66*D68+C70*D72+C74*D76+C78*D80+C82*D84+C86*D88+C90*D92+C94*D96)/C5))</f>
        <v>120.96758539798694</v>
      </c>
      <c r="E8" s="643">
        <f>IF(ISERROR((D10*E12+D14*E16+D18*E20+D22*E24+D26*E28+D30*E32+D34*E36+D38*E40+D42*E44+D46*E48+D50*E52+D54*E56+D58*E60+D62*E64+D66*E68+D70*E72+D74*E76+D78*E80+D82*E84+D86*E88+D90*E92+D94*E96)/D5),0,((D10*E12+D14*E16+D18*E20+D22*E24+D26*E28+D30*E32+D34*E36+D38*E40+D42*E44+D46*E48+D50*E52+D54*E56+D58*E60+D62*E64+D66*E68+D70*E72+D74*E76+D78*E80+D82*E84+D86*E88+D90*E92+D94*E96)/D5))</f>
        <v>114.02795888009987</v>
      </c>
      <c r="F8" s="644">
        <f>IF(ISERROR((E10*F12+E14*F16+E18*F20+E22*F24+E26*F28+E30*F32+E34*F36+E38*F40+E42*F44+E46*F48+E50*F52+E54*F56+E58*F60+E62*F64+E66*F68+E70*F72+E74*F76+E78*F80+E82*F84+E86*F88+E90*F92+E94*F96)/E5),0,((E10*F12+E14*F16+E18*F20+E22*F24+E26*F28+E30*F32+E34*F36+E38*F40+E42*F44+E46*F48+E50*F52+E54*F56+E58*F60+E62*F64+E66*F68+E70*F72+E74*F76+E78*F80+E82*F84+E86*F88+E90*F92+E94*F96)/E5))</f>
        <v>107.59166384567142</v>
      </c>
      <c r="G8" s="646">
        <f>IF(ISERROR((E10*G12+E14*G16+E18*G20+E22*G24+E26*G28+E30*G32+E34*G36+E38*G40+E42*G44+E46*G48+E50*G52+E54*G56+E58*G60+E62*G64+E66*G68+E70*G72+E74*G76+E78*G80+E82*G84+E86*G88+E90*G92+E94*G96)/E5),0,((E10*G12+E14*G16+E18*G20+E22*G24+E26*G28+E30*G32+E34*G36+E38*G40+E42*G44+E46*G48+E50*G52+E54*G56+E58*G60+E62*G64+E66*G68+E70*G72+E74*G76+E78*G80+E82*G84+E86*G88+E90*G92+E94*G96)/E5))</f>
        <v>107.29359398940809</v>
      </c>
      <c r="H8" s="645">
        <f>IF(ISERROR((F10*H12+F14*H16+F18*H20+F22*H24+F26*H28+F30*H32+F34*H36+F38*H40+F42*H44+F46*H48+F50*H52+F54*H56+F58*H60+F62*H64+F66*H68+F70*H72+F74*H76+F78*H80+F82*H84+F86*H88+F90*H92+F94*H96)/F5),0,((F10*H12+F14*H16+F18*H20+F22*H24+F26*H28+F30*H32+F34*H36+F38*H40+F42*H44+F46*H48+F50*H52+F54*H56+F58*H60+F62*H64+F66*H68+F70*H72+F74*H76+F78*H80+F82*H84+F86*H88+F90*H92+F94*H96)/F5))</f>
        <v>105.80306361206665</v>
      </c>
      <c r="I8" s="643">
        <f>IF(ISERROR((G10*I12+G14*I16+G18*I20+G22*I24+G26*I28+G30*I32+G34*I36+G38*I40+G42*I44+G46*I48+G50*I52+G54*I56+G58*I60+G62*I64+G66*I68+G70*I72+G74*I76+G78*I80+G82*I84+G86*I88+G90*I92+G94*I96)/G5),0,((G10*I12+G14*I16+G18*I20+G22*I24+G26*I28+G30*I32+G34*I36+G38*I40+G42*I44+G46*I48+G50*I52+G54*I56+G58*I60+G62*I64+G66*I68+G70*I72+G74*I76+G78*I80+G82*I84+G86*I88+G90*I92+G94*I96)/G5))</f>
        <v>105.48366174458407</v>
      </c>
      <c r="J8" s="644">
        <f>IF(ISERROR((H10*J12+H14*J16+H18*J20+H22*J24+H26*J28+H30*J32+H34*J36+H38*J40+H42*J44+H46*J48+H50*J52+H54*J56+H58*J60+H62*J64+H66*J68+H70*J72+H74*J76+H78*J80+H82*J84+H86*J88+H90*J92+H94*J96)/H5),0,((H10*J12+H14*J16+H18*J20+H22*J24+H26*J28+H30*J32+H34*J36+H38*J40+H42*J44+H46*J48+H50*J52+H54*J56+H58*J60+H62*J64+H66*J68+H70*J72+H74*J76+H78*J80+H82*J84+H86*J88+H90*J92+H94*J96)/H5))</f>
        <v>105.31181968582041</v>
      </c>
      <c r="K8" s="643">
        <f>IF(ISERROR((I10*K12+I14*K16+I18*K20+I22*K24+I26*K28+I30*K32+I34*K36+I38*K40+I42*K44+I46*K48+I50*K52+I54*K56+I58*K60+I62*K64+I66*K68+I70*K72+I74*K76+I78*K80+I82*K84+I86*K88+I90*K92+I94*K96)/I5),0,((I10*K12+I14*K16+I18*K20+I22*K24+I26*K28+I30*K32+I34*K36+I38*K40+I42*K44+I46*K48+I50*K52+I54*K56+I58*K60+I62*K64+I66*K68+I70*K72+I74*K76+I78*K80+I82*K84+I86*K88+I90*K92+I94*K96)/I5))</f>
        <v>104.99291246585588</v>
      </c>
      <c r="L8" s="589"/>
    </row>
    <row r="9" spans="1:12" s="642" customFormat="1" ht="18" customHeight="1" x14ac:dyDescent="0.2">
      <c r="A9" s="650" t="s">
        <v>56</v>
      </c>
      <c r="B9" s="649" t="s">
        <v>55</v>
      </c>
      <c r="C9" s="648">
        <v>111.64</v>
      </c>
      <c r="D9" s="647">
        <f>IF(ISERROR((C10*D13+C14*D17+C18*D21+C22*D25+C26*D29+C30*D33+C34*D37+C38*D41+C42*D45+C46*D49+C50*D53+C54*D57+C58*D61+C62*D65+C66*D69+C70*D73+C74*D77+C78*D81+C82*D85+C86*D89+C90*D93+C94*D97)/C5),0,((C10*D13+C14*D17+C18*D21+C22*D25+C26*D29+C30*D33+C34*D37+C38*D41+C42*D45+C46*D49+C50*D53+C54*D57+C58*D61+C62*D65+C66*D69+C70*D73+C74*D77+C78*D81+C82*D85+C86*D89+C90*D93+C94*D97)/C5))</f>
        <v>117.2628168083309</v>
      </c>
      <c r="E9" s="643">
        <f>IF(ISERROR((D10*E13+D14*E17+D18*E21+D22*E25+D26*E29+D30*E33+D34*E37+D38*E41+D42*E45+D46*E49+D50*E53+D54*E57+D58*E61+D62*E65+D66*E69+D70*E73+D74*E77+D78*E81+D82*E85+D86*E89+D90*E93+D94*E97)/D5),0,((D10*E13+D14*E17+D18*E21+D22*E25+D26*E29+D30*E33+D34*E37+D38*E41+D42*E45+D46*E49+D50*E53+D54*E57+D58*E61+D62*E65+D66*E69+D70*E73+D74*E77+D78*E81+D82*E85+D86*E89+D90*E93+D94*E97)/D5))</f>
        <v>109.73539254956299</v>
      </c>
      <c r="F9" s="644">
        <f>IF(ISERROR((E10*F13+E14*F17+E18*F21+E22*F25+E26*F29+E30*F33+E34*F37+E38*F41+E42*F45+E46*F49+E50*F53+E54*F57+E58*F61+E62*F65+E66*F69+E70*F73+E74*F77+E78*F81+E82*F85+E86*F89+E90*F93+E94*F97)/E5),0,((E10*F13+E14*F17+E18*F21+E22*F25+E26*F29+E30*F33+E34*F37+E38*F41+E42*F45+E46*F49+E50*F53+E54*F57+E58*F61+E62*F65+E66*F69+E70*F73+E74*F77+E78*F81+E82*F85+E86*F89+E90*F93+E94*F97)/E5))</f>
        <v>103.0987021097658</v>
      </c>
      <c r="G9" s="646">
        <f>IF(ISERROR((E10*G13+E14*G17+E18*G21+E22*G25+E26*G29+E30*G33+E34*G37+E38*G41+E42*G45+E46*G49+E50*G53+E54*G57+E58*G61+E62*G65+E66*G69+E70*G73+E74*G77+E78*G81+E82*G85+E86*G89+E90*G93+E94*G97)/E5),0,((E10*G13+E14*G17+E18*G21+E22*G25+E26*G29+E30*G33+E34*G37+E38*G41+E42*G45+E46*G49+E50*G53+E54*G57+E58*G61+E62*G65+E66*G69+E70*G73+E74*G77+E78*G81+E82*G85+E86*G89+E90*G93+E94*G97)/E5))</f>
        <v>103.42007600403878</v>
      </c>
      <c r="H9" s="645">
        <f>IF(ISERROR((F10*H13+F14*H17+F18*H21+F22*H25+F26*H29+F30*H33+F34*H37+F38*H41+F42*H45+F46*H49+F50*H53+F54*H57+F58*H61+F62*H65+F66*H69+F70*H73+F74*H77+F78*H81+F82*H85+F86*H89+F90*H93+F94*H97)/F5),0,((F10*H13+F14*H17+F18*H21+F22*H25+F26*H29+F30*H33+F34*H37+F38*H41+F42*H45+F46*H49+F50*H53+F54*H57+F58*H61+F62*H65+F66*H69+F70*H73+F74*H77+F78*H81+F82*H85+F86*H89+F90*H93+F94*H97)/F5))</f>
        <v>103.08516900919911</v>
      </c>
      <c r="I9" s="643">
        <f>IF(ISERROR((G10*I13+G14*I17+G18*I21+G22*I25+G26*I29+G30*I33+G34*I37+G38*I41+G42*I45+G46*I49+G50*I53+G54*I57+G58*I61+G62*I65+G66*I69+G70*I73+G74*I77+G78*I81+G82*I85+G86*I89+G90*I93+G94*I97)/G5),0,((G10*I13+G14*I17+G18*I21+G22*I25+G26*I29+G30*I33+G34*I37+G38*I41+G42*I45+G46*I49+G50*I53+G54*I57+G58*I61+G62*I65+G66*I69+G70*I73+G74*I77+G78*I81+G82*I85+G86*I89+G90*I93+G94*I97)/G5))</f>
        <v>103.4439270406713</v>
      </c>
      <c r="J9" s="644">
        <f>IF(ISERROR((H10*J13+H14*J17+H18*J21+H22*J25+H26*J29+H30*J33+H34*J37+H38*J41+H42*J45+H46*J49+H50*J53+H54*J57+H58*J61+H62*J65+H66*J69+H70*J73+H74*J77+H78*J81+H82*J85+H86*J89+H90*J93+H94*J97)/H5),0,((H10*J13+H14*J17+H18*J21+H22*J25+H26*J29+H30*J33+H34*J37+H38*J41+H42*J45+H46*J49+H50*J53+H54*J57+H58*J61+H62*J65+H66*J69+H70*J73+H74*J77+H78*J81+H82*J85+H86*J89+H90*J93+H94*J97)/H5))</f>
        <v>104.0938352186607</v>
      </c>
      <c r="K9" s="643">
        <f>IF(ISERROR((I10*K13+I14*K17+I18*K21+I22*K25+I26*K29+I30*K33+I34*K37+I38*K41+I42*K45+I46*K49+I50*K53+I54*K57+I58*K61+I62*K65+I66*K69+I70*K73+I74*K77+I78*K81+I82*K85+I86*K89+I90*K93+I94*K97)/I5),0,((I10*K13+I14*K17+I18*K21+I22*K25+I26*K29+I30*K33+I34*K37+I38*K41+I42*K45+I46*K49+I50*K53+I54*K57+I58*K61+I62*K65+I66*K69+I70*K73+I74*K77+I78*K81+I82*K85+I86*K89+I90*K93+I94*K97)/I5))</f>
        <v>104.50949045913084</v>
      </c>
      <c r="L9" s="584"/>
    </row>
    <row r="10" spans="1:12" ht="54" x14ac:dyDescent="0.2">
      <c r="A10" s="641" t="s">
        <v>743</v>
      </c>
      <c r="B10" s="640" t="s">
        <v>25</v>
      </c>
      <c r="C10" s="637">
        <v>650677</v>
      </c>
      <c r="D10" s="637">
        <v>960055</v>
      </c>
      <c r="E10" s="637">
        <v>1606442</v>
      </c>
      <c r="F10" s="637">
        <v>1704300</v>
      </c>
      <c r="G10" s="637">
        <v>1708600</v>
      </c>
      <c r="H10" s="637">
        <v>1807170</v>
      </c>
      <c r="I10" s="637">
        <v>1820000</v>
      </c>
      <c r="J10" s="637">
        <v>1922400</v>
      </c>
      <c r="K10" s="637">
        <v>1946000</v>
      </c>
      <c r="L10" s="598" t="s">
        <v>693</v>
      </c>
    </row>
    <row r="11" spans="1:12" s="619" customFormat="1" ht="19.5" x14ac:dyDescent="0.2">
      <c r="A11" s="630" t="s">
        <v>59</v>
      </c>
      <c r="B11" s="629" t="s">
        <v>38</v>
      </c>
      <c r="C11" s="637">
        <v>134.69</v>
      </c>
      <c r="D11" s="633">
        <f>IF(ISERROR((D10/C10*100)),0,(D10/C10*100))</f>
        <v>147.54709325825254</v>
      </c>
      <c r="E11" s="631">
        <f>IF(ISERROR((E10/D10*100)),0,(E10/D10*100))</f>
        <v>167.32812182635371</v>
      </c>
      <c r="F11" s="632">
        <f>IF(ISERROR((F10/E10*100)),0,(F10/E10*100))</f>
        <v>106.09159870073117</v>
      </c>
      <c r="G11" s="633">
        <f>IF(ISERROR((G10/E10*100)),0,(G10/E10*100))</f>
        <v>106.35927098519586</v>
      </c>
      <c r="H11" s="632">
        <f>IF(ISERROR((H10/F10*100)),0,(H10/F10*100))</f>
        <v>106.0359091709206</v>
      </c>
      <c r="I11" s="633">
        <f>IF(ISERROR((I10/G10*100)),0,(I10/G10*100))</f>
        <v>106.51995786023645</v>
      </c>
      <c r="J11" s="632">
        <f>IF(ISERROR((J10/H10*100)),0,(J10/H10*100))</f>
        <v>106.37626786633246</v>
      </c>
      <c r="K11" s="631">
        <f>IF(ISERROR((K10/I10*100)),0,(K10/I10*100))</f>
        <v>106.92307692307692</v>
      </c>
      <c r="L11" s="589" t="s">
        <v>681</v>
      </c>
    </row>
    <row r="12" spans="1:12" s="619" customFormat="1" x14ac:dyDescent="0.2">
      <c r="A12" s="630" t="s">
        <v>58</v>
      </c>
      <c r="B12" s="629" t="s">
        <v>57</v>
      </c>
      <c r="C12" s="637">
        <v>106.5</v>
      </c>
      <c r="D12" s="637">
        <v>128.9</v>
      </c>
      <c r="E12" s="637">
        <v>156.19999999999999</v>
      </c>
      <c r="F12" s="637">
        <v>106.8</v>
      </c>
      <c r="G12" s="637">
        <v>106.5</v>
      </c>
      <c r="H12" s="637">
        <v>105.9</v>
      </c>
      <c r="I12" s="637">
        <v>105.4</v>
      </c>
      <c r="J12" s="637">
        <v>105.5</v>
      </c>
      <c r="K12" s="637">
        <v>105</v>
      </c>
      <c r="L12" s="589" t="s">
        <v>681</v>
      </c>
    </row>
    <row r="13" spans="1:12" s="619" customFormat="1" ht="19.5" customHeight="1" x14ac:dyDescent="0.2">
      <c r="A13" s="625" t="s">
        <v>56</v>
      </c>
      <c r="B13" s="624" t="s">
        <v>55</v>
      </c>
      <c r="C13" s="637">
        <v>126.47</v>
      </c>
      <c r="D13" s="622">
        <f>IF(ISERROR(((D10/C10)/(D12/100))*100),0,(((D10/C10)/(D12/100))*100))</f>
        <v>114.4663252585357</v>
      </c>
      <c r="E13" s="620">
        <f>IF(ISERROR(((E10/D10)/(E12/100))*100),0,(((E10/D10)/(E12/100))*100))</f>
        <v>107.12427773774247</v>
      </c>
      <c r="F13" s="621">
        <f>IF(ISERROR(((F10/E10)/(F12/100))*100),0,(((F10/E10)/(F12/100))*100))</f>
        <v>99.336702903306346</v>
      </c>
      <c r="G13" s="622">
        <f>IF(ISERROR(((G10/E10)/(G12/100))*100),0,(((G10/E10)/(G12/100))*100))</f>
        <v>99.86786007999612</v>
      </c>
      <c r="H13" s="621">
        <f>IF(ISERROR(((H10/F10)/(H12/100))*100),0,(((H10/F10)/(H12/100))*100))</f>
        <v>100.12833727187969</v>
      </c>
      <c r="I13" s="622">
        <f>IF(ISERROR(((I10/G10)/(I12/100))*100),0,(((I10/G10)/(I12/100))*100))</f>
        <v>101.06257861502507</v>
      </c>
      <c r="J13" s="621">
        <f>IF(ISERROR(((J10/H10)/(J12/100))*100),0,(((J10/H10)/(J12/100))*100))</f>
        <v>100.83058565529144</v>
      </c>
      <c r="K13" s="620">
        <f>IF(ISERROR(((K10/I10)/(K12/100))*100),0,(((K10/I10)/(K12/100))*100))</f>
        <v>101.83150183150182</v>
      </c>
      <c r="L13" s="584" t="s">
        <v>681</v>
      </c>
    </row>
    <row r="14" spans="1:12" ht="54" x14ac:dyDescent="0.2">
      <c r="A14" s="639" t="s">
        <v>742</v>
      </c>
      <c r="B14" s="638" t="s">
        <v>25</v>
      </c>
      <c r="C14" s="637"/>
      <c r="D14" s="637"/>
      <c r="E14" s="635"/>
      <c r="F14" s="636"/>
      <c r="G14" s="637"/>
      <c r="H14" s="636"/>
      <c r="I14" s="637"/>
      <c r="J14" s="636"/>
      <c r="K14" s="635"/>
      <c r="L14" s="598" t="s">
        <v>693</v>
      </c>
    </row>
    <row r="15" spans="1:12" s="619" customFormat="1" ht="19.5" x14ac:dyDescent="0.2">
      <c r="A15" s="630" t="s">
        <v>59</v>
      </c>
      <c r="B15" s="629" t="s">
        <v>38</v>
      </c>
      <c r="C15" s="628"/>
      <c r="D15" s="633">
        <f>IF(ISERROR((D14/C14*100)),0,(D14/C14*100))</f>
        <v>0</v>
      </c>
      <c r="E15" s="631">
        <f>IF(ISERROR((E14/D14*100)),0,(E14/D14*100))</f>
        <v>0</v>
      </c>
      <c r="F15" s="632">
        <f>IF(ISERROR((F14/E14*100)),0,(F14/E14*100))</f>
        <v>0</v>
      </c>
      <c r="G15" s="633">
        <f>IF(ISERROR((G14/E14*100)),0,(G14/E14*100))</f>
        <v>0</v>
      </c>
      <c r="H15" s="632">
        <f>IF(ISERROR((H14/F14*100)),0,(H14/F14*100))</f>
        <v>0</v>
      </c>
      <c r="I15" s="633">
        <f>IF(ISERROR((I14/G14*100)),0,(I14/G14*100))</f>
        <v>0</v>
      </c>
      <c r="J15" s="632">
        <f>IF(ISERROR((J14/H14*100)),0,(J14/H14*100))</f>
        <v>0</v>
      </c>
      <c r="K15" s="631">
        <f>IF(ISERROR((K14/I14*100)),0,(K14/I14*100))</f>
        <v>0</v>
      </c>
      <c r="L15" s="589" t="s">
        <v>681</v>
      </c>
    </row>
    <row r="16" spans="1:12" s="619" customFormat="1" x14ac:dyDescent="0.2">
      <c r="A16" s="630" t="s">
        <v>58</v>
      </c>
      <c r="B16" s="629" t="s">
        <v>57</v>
      </c>
      <c r="C16" s="628"/>
      <c r="D16" s="628"/>
      <c r="E16" s="626"/>
      <c r="F16" s="627"/>
      <c r="G16" s="628"/>
      <c r="H16" s="627"/>
      <c r="I16" s="628"/>
      <c r="J16" s="627"/>
      <c r="K16" s="626"/>
      <c r="L16" s="589" t="s">
        <v>681</v>
      </c>
    </row>
    <row r="17" spans="1:12" s="619" customFormat="1" ht="19.5" x14ac:dyDescent="0.2">
      <c r="A17" s="625" t="s">
        <v>56</v>
      </c>
      <c r="B17" s="624" t="s">
        <v>55</v>
      </c>
      <c r="C17" s="623"/>
      <c r="D17" s="622">
        <f>IF(ISERROR(((D14/C14)/(D16/100))*100),0,(((D14/C14)/(D16/100))*100))</f>
        <v>0</v>
      </c>
      <c r="E17" s="620">
        <f>IF(ISERROR(((E14/D14)/(E16/100))*100),0,(((E14/D14)/(E16/100))*100))</f>
        <v>0</v>
      </c>
      <c r="F17" s="621">
        <f>IF(ISERROR(((F14/E14)/(F16/100))*100),0,(((F14/E14)/(F16/100))*100))</f>
        <v>0</v>
      </c>
      <c r="G17" s="622">
        <f>IF(ISERROR(((G14/E14)/(G16/100))*100),0,(((G14/E14)/(G16/100))*100))</f>
        <v>0</v>
      </c>
      <c r="H17" s="621">
        <f>IF(ISERROR(((H14/F14)/(H16/100))*100),0,(((H14/F14)/(H16/100))*100))</f>
        <v>0</v>
      </c>
      <c r="I17" s="622">
        <f>IF(ISERROR(((I14/G14)/(I16/100))*100),0,(((I14/G14)/(I16/100))*100))</f>
        <v>0</v>
      </c>
      <c r="J17" s="621">
        <f>IF(ISERROR(((J14/H14)/(J16/100))*100),0,(((J14/H14)/(J16/100))*100))</f>
        <v>0</v>
      </c>
      <c r="K17" s="620">
        <f>IF(ISERROR(((K14/I14)/(K16/100))*100),0,(((K14/I14)/(K16/100))*100))</f>
        <v>0</v>
      </c>
      <c r="L17" s="584" t="s">
        <v>681</v>
      </c>
    </row>
    <row r="18" spans="1:12" ht="29.25" customHeight="1" x14ac:dyDescent="0.2">
      <c r="A18" s="639" t="s">
        <v>741</v>
      </c>
      <c r="B18" s="638" t="s">
        <v>25</v>
      </c>
      <c r="C18" s="637"/>
      <c r="D18" s="637"/>
      <c r="E18" s="635"/>
      <c r="F18" s="636"/>
      <c r="G18" s="637"/>
      <c r="H18" s="636"/>
      <c r="I18" s="637"/>
      <c r="J18" s="636"/>
      <c r="K18" s="635"/>
      <c r="L18" s="634"/>
    </row>
    <row r="19" spans="1:12" s="619" customFormat="1" ht="19.5" x14ac:dyDescent="0.2">
      <c r="A19" s="630" t="s">
        <v>59</v>
      </c>
      <c r="B19" s="629" t="s">
        <v>38</v>
      </c>
      <c r="C19" s="628"/>
      <c r="D19" s="633">
        <f>IF(ISERROR((D18/C18*100)),0,(D18/C18*100))</f>
        <v>0</v>
      </c>
      <c r="E19" s="631">
        <f>IF(ISERROR((E18/D18*100)),0,(E18/D18*100))</f>
        <v>0</v>
      </c>
      <c r="F19" s="632">
        <f>IF(ISERROR((F18/E18*100)),0,(F18/E18*100))</f>
        <v>0</v>
      </c>
      <c r="G19" s="633">
        <f>IF(ISERROR((G18/E18*100)),0,(G18/E18*100))</f>
        <v>0</v>
      </c>
      <c r="H19" s="632">
        <f>IF(ISERROR((H18/F18*100)),0,(H18/F18*100))</f>
        <v>0</v>
      </c>
      <c r="I19" s="633">
        <f>IF(ISERROR((I18/G18*100)),0,(I18/G18*100))</f>
        <v>0</v>
      </c>
      <c r="J19" s="632">
        <f>IF(ISERROR((J18/H18*100)),0,(J18/H18*100))</f>
        <v>0</v>
      </c>
      <c r="K19" s="631">
        <f>IF(ISERROR((K18/I18*100)),0,(K18/I18*100))</f>
        <v>0</v>
      </c>
      <c r="L19" s="589"/>
    </row>
    <row r="20" spans="1:12" s="619" customFormat="1" x14ac:dyDescent="0.2">
      <c r="A20" s="630" t="s">
        <v>58</v>
      </c>
      <c r="B20" s="629" t="s">
        <v>57</v>
      </c>
      <c r="C20" s="628"/>
      <c r="D20" s="628"/>
      <c r="E20" s="626"/>
      <c r="F20" s="627"/>
      <c r="G20" s="628"/>
      <c r="H20" s="627"/>
      <c r="I20" s="628"/>
      <c r="J20" s="627"/>
      <c r="K20" s="626"/>
      <c r="L20" s="589"/>
    </row>
    <row r="21" spans="1:12" s="619" customFormat="1" ht="12.75" customHeight="1" x14ac:dyDescent="0.2">
      <c r="A21" s="625" t="s">
        <v>56</v>
      </c>
      <c r="B21" s="624" t="s">
        <v>57</v>
      </c>
      <c r="C21" s="623"/>
      <c r="D21" s="622">
        <f>IF(ISERROR(((D18/C18)/(D20/100))*100),0,(((D18/C18)/(D20/100))*100))</f>
        <v>0</v>
      </c>
      <c r="E21" s="620">
        <f>IF(ISERROR(((E18/D18)/(E20/100))*100),0,(((E18/D18)/(E20/100))*100))</f>
        <v>0</v>
      </c>
      <c r="F21" s="621">
        <f>IF(ISERROR(((F18/E18)/(F20/100))*100),0,(((F18/E18)/(F20/100))*100))</f>
        <v>0</v>
      </c>
      <c r="G21" s="622">
        <f>IF(ISERROR(((G18/E18)/(G20/100))*100),0,(((G18/E18)/(G20/100))*100))</f>
        <v>0</v>
      </c>
      <c r="H21" s="621">
        <f>IF(ISERROR(((H18/F18)/(H20/100))*100),0,(((H18/F18)/(H20/100))*100))</f>
        <v>0</v>
      </c>
      <c r="I21" s="622">
        <f>IF(ISERROR(((I18/G18)/(I20/100))*100),0,(((I18/G18)/(I20/100))*100))</f>
        <v>0</v>
      </c>
      <c r="J21" s="621">
        <f>IF(ISERROR(((J18/H18)/(J20/100))*100),0,(((J18/H18)/(J20/100))*100))</f>
        <v>0</v>
      </c>
      <c r="K21" s="620">
        <f>IF(ISERROR(((K18/I18)/(K20/100))*100),0,(((K18/I18)/(K20/100))*100))</f>
        <v>0</v>
      </c>
      <c r="L21" s="584"/>
    </row>
    <row r="22" spans="1:12" ht="29.25" customHeight="1" x14ac:dyDescent="0.2">
      <c r="A22" s="639" t="s">
        <v>740</v>
      </c>
      <c r="B22" s="638" t="s">
        <v>25</v>
      </c>
      <c r="C22" s="637"/>
      <c r="D22" s="637"/>
      <c r="E22" s="635"/>
      <c r="F22" s="636"/>
      <c r="G22" s="637"/>
      <c r="H22" s="636"/>
      <c r="I22" s="637"/>
      <c r="J22" s="636"/>
      <c r="K22" s="635"/>
      <c r="L22" s="634"/>
    </row>
    <row r="23" spans="1:12" s="619" customFormat="1" ht="19.5" x14ac:dyDescent="0.2">
      <c r="A23" s="630" t="s">
        <v>59</v>
      </c>
      <c r="B23" s="629" t="s">
        <v>38</v>
      </c>
      <c r="C23" s="628"/>
      <c r="D23" s="633">
        <f>IF(ISERROR((D22/C22*100)),0,(D22/C22*100))</f>
        <v>0</v>
      </c>
      <c r="E23" s="631">
        <f>IF(ISERROR((E22/D22*100)),0,(E22/D22*100))</f>
        <v>0</v>
      </c>
      <c r="F23" s="632">
        <f>IF(ISERROR((F22/E22*100)),0,(F22/E22*100))</f>
        <v>0</v>
      </c>
      <c r="G23" s="633">
        <f>IF(ISERROR((G22/E22*100)),0,(G22/E22*100))</f>
        <v>0</v>
      </c>
      <c r="H23" s="632">
        <f>IF(ISERROR((H22/F22*100)),0,(H22/F22*100))</f>
        <v>0</v>
      </c>
      <c r="I23" s="633">
        <f>IF(ISERROR((I22/G22*100)),0,(I22/G22*100))</f>
        <v>0</v>
      </c>
      <c r="J23" s="632">
        <f>IF(ISERROR((J22/H22*100)),0,(J22/H22*100))</f>
        <v>0</v>
      </c>
      <c r="K23" s="631">
        <f>IF(ISERROR((K22/I22*100)),0,(K22/I22*100))</f>
        <v>0</v>
      </c>
      <c r="L23" s="589"/>
    </row>
    <row r="24" spans="1:12" s="619" customFormat="1" x14ac:dyDescent="0.2">
      <c r="A24" s="630" t="s">
        <v>58</v>
      </c>
      <c r="B24" s="629" t="s">
        <v>57</v>
      </c>
      <c r="C24" s="628"/>
      <c r="D24" s="628"/>
      <c r="E24" s="626"/>
      <c r="F24" s="627"/>
      <c r="G24" s="628"/>
      <c r="H24" s="627"/>
      <c r="I24" s="628"/>
      <c r="J24" s="627"/>
      <c r="K24" s="626"/>
      <c r="L24" s="589"/>
    </row>
    <row r="25" spans="1:12" s="619" customFormat="1" ht="19.5" customHeight="1" x14ac:dyDescent="0.2">
      <c r="A25" s="625" t="s">
        <v>56</v>
      </c>
      <c r="B25" s="624" t="s">
        <v>55</v>
      </c>
      <c r="C25" s="623"/>
      <c r="D25" s="622">
        <f>IF(ISERROR(((D22/C22)/(D24/100))*100),0,(((D22/C22)/(D24/100))*100))</f>
        <v>0</v>
      </c>
      <c r="E25" s="620">
        <f>IF(ISERROR(((E22/D22)/(E24/100))*100),0,(((E22/D22)/(E24/100))*100))</f>
        <v>0</v>
      </c>
      <c r="F25" s="621">
        <f>IF(ISERROR(((F22/E22)/(F24/100))*100),0,(((F22/E22)/(F24/100))*100))</f>
        <v>0</v>
      </c>
      <c r="G25" s="622">
        <f>IF(ISERROR(((G22/E22)/(G24/100))*100),0,(((G22/E22)/(G24/100))*100))</f>
        <v>0</v>
      </c>
      <c r="H25" s="621">
        <f>IF(ISERROR(((H22/F22)/(H24/100))*100),0,(((H22/F22)/(H24/100))*100))</f>
        <v>0</v>
      </c>
      <c r="I25" s="622">
        <f>IF(ISERROR(((I22/G22)/(I24/100))*100),0,(((I22/G22)/(I24/100))*100))</f>
        <v>0</v>
      </c>
      <c r="J25" s="621">
        <f>IF(ISERROR(((J22/H22)/(J24/100))*100),0,(((J22/H22)/(J24/100))*100))</f>
        <v>0</v>
      </c>
      <c r="K25" s="620">
        <f>IF(ISERROR(((K22/I22)/(K24/100))*100),0,(((K22/I22)/(K24/100))*100))</f>
        <v>0</v>
      </c>
      <c r="L25" s="584"/>
    </row>
    <row r="26" spans="1:12" ht="29.25" customHeight="1" x14ac:dyDescent="0.2">
      <c r="A26" s="639" t="s">
        <v>739</v>
      </c>
      <c r="B26" s="638" t="s">
        <v>25</v>
      </c>
      <c r="C26" s="637"/>
      <c r="D26" s="637"/>
      <c r="E26" s="635"/>
      <c r="F26" s="636"/>
      <c r="G26" s="637"/>
      <c r="H26" s="636"/>
      <c r="I26" s="637"/>
      <c r="J26" s="636"/>
      <c r="K26" s="635"/>
      <c r="L26" s="634"/>
    </row>
    <row r="27" spans="1:12" s="619" customFormat="1" ht="19.5" x14ac:dyDescent="0.2">
      <c r="A27" s="630" t="s">
        <v>59</v>
      </c>
      <c r="B27" s="629" t="s">
        <v>38</v>
      </c>
      <c r="C27" s="628"/>
      <c r="D27" s="633">
        <f>IF(ISERROR((D26/C26*100)),0,(D26/C26*100))</f>
        <v>0</v>
      </c>
      <c r="E27" s="631">
        <f>IF(ISERROR((E26/D26*100)),0,(E26/D26*100))</f>
        <v>0</v>
      </c>
      <c r="F27" s="632">
        <f>IF(ISERROR((F26/E26*100)),0,(F26/E26*100))</f>
        <v>0</v>
      </c>
      <c r="G27" s="633">
        <f>IF(ISERROR((G26/E26*100)),0,(G26/E26*100))</f>
        <v>0</v>
      </c>
      <c r="H27" s="632">
        <f>IF(ISERROR((H26/F26*100)),0,(H26/F26*100))</f>
        <v>0</v>
      </c>
      <c r="I27" s="633">
        <f>IF(ISERROR((I26/G26*100)),0,(I26/G26*100))</f>
        <v>0</v>
      </c>
      <c r="J27" s="632">
        <f>IF(ISERROR((J26/H26*100)),0,(J26/H26*100))</f>
        <v>0</v>
      </c>
      <c r="K27" s="631">
        <f>IF(ISERROR((K26/I26*100)),0,(K26/I26*100))</f>
        <v>0</v>
      </c>
      <c r="L27" s="589"/>
    </row>
    <row r="28" spans="1:12" s="619" customFormat="1" x14ac:dyDescent="0.2">
      <c r="A28" s="630" t="s">
        <v>58</v>
      </c>
      <c r="B28" s="629" t="s">
        <v>57</v>
      </c>
      <c r="C28" s="628"/>
      <c r="D28" s="628"/>
      <c r="E28" s="626"/>
      <c r="F28" s="627"/>
      <c r="G28" s="628"/>
      <c r="H28" s="627"/>
      <c r="I28" s="628"/>
      <c r="J28" s="627"/>
      <c r="K28" s="626"/>
      <c r="L28" s="589"/>
    </row>
    <row r="29" spans="1:12" s="619" customFormat="1" ht="19.5" customHeight="1" x14ac:dyDescent="0.2">
      <c r="A29" s="625" t="s">
        <v>56</v>
      </c>
      <c r="B29" s="624" t="s">
        <v>55</v>
      </c>
      <c r="C29" s="623"/>
      <c r="D29" s="622">
        <f>IF(ISERROR(((D26/C26)/(D28/100))*100),0,(((D26/C26)/(D28/100))*100))</f>
        <v>0</v>
      </c>
      <c r="E29" s="620">
        <f>IF(ISERROR(((E26/D26)/(E28/100))*100),0,(((E26/D26)/(E28/100))*100))</f>
        <v>0</v>
      </c>
      <c r="F29" s="621">
        <f>IF(ISERROR(((F26/E26)/(F28/100))*100),0,(((F26/E26)/(F28/100))*100))</f>
        <v>0</v>
      </c>
      <c r="G29" s="622">
        <f>IF(ISERROR(((G26/E26)/(G28/100))*100),0,(((G26/E26)/(G28/100))*100))</f>
        <v>0</v>
      </c>
      <c r="H29" s="621">
        <f>IF(ISERROR(((H26/F26)/(H28/100))*100),0,(((H26/F26)/(H28/100))*100))</f>
        <v>0</v>
      </c>
      <c r="I29" s="622">
        <f>IF(ISERROR(((I26/G26)/(I28/100))*100),0,(((I26/G26)/(I28/100))*100))</f>
        <v>0</v>
      </c>
      <c r="J29" s="621">
        <f>IF(ISERROR(((J26/H26)/(J28/100))*100),0,(((J26/H26)/(J28/100))*100))</f>
        <v>0</v>
      </c>
      <c r="K29" s="620">
        <f>IF(ISERROR(((K26/I26)/(K28/100))*100),0,(((K26/I26)/(K28/100))*100))</f>
        <v>0</v>
      </c>
      <c r="L29" s="584"/>
    </row>
    <row r="30" spans="1:12" ht="48.75" customHeight="1" x14ac:dyDescent="0.2">
      <c r="A30" s="639" t="s">
        <v>738</v>
      </c>
      <c r="B30" s="638" t="s">
        <v>25</v>
      </c>
      <c r="C30" s="637">
        <v>172761</v>
      </c>
      <c r="D30" s="637">
        <v>187048.3</v>
      </c>
      <c r="E30" s="635">
        <v>208412</v>
      </c>
      <c r="F30" s="636">
        <v>226710</v>
      </c>
      <c r="G30" s="637">
        <v>227050</v>
      </c>
      <c r="H30" s="636">
        <v>243023</v>
      </c>
      <c r="I30" s="637">
        <v>243250</v>
      </c>
      <c r="J30" s="636">
        <v>259084</v>
      </c>
      <c r="K30" s="635">
        <v>260000</v>
      </c>
      <c r="L30" s="634"/>
    </row>
    <row r="31" spans="1:12" s="619" customFormat="1" ht="19.5" x14ac:dyDescent="0.2">
      <c r="A31" s="630" t="s">
        <v>59</v>
      </c>
      <c r="B31" s="629" t="s">
        <v>38</v>
      </c>
      <c r="C31" s="628">
        <v>98.6</v>
      </c>
      <c r="D31" s="633">
        <f>IF(ISERROR((D30/C30*100)),0,(D30/C30*100))</f>
        <v>108.26997991444827</v>
      </c>
      <c r="E31" s="631">
        <f>IF(ISERROR((E30/D30*100)),0,(E30/D30*100))</f>
        <v>111.42148846046717</v>
      </c>
      <c r="F31" s="632">
        <f>IF(ISERROR((F30/E30*100)),0,(F30/E30*100))</f>
        <v>108.77972477592462</v>
      </c>
      <c r="G31" s="633">
        <f>IF(ISERROR((G30/E30*100)),0,(G30/E30*100))</f>
        <v>108.94286317486517</v>
      </c>
      <c r="H31" s="632">
        <f>IF(ISERROR((H30/F30*100)),0,(H30/F30*100))</f>
        <v>107.19553614750122</v>
      </c>
      <c r="I31" s="633">
        <f>IF(ISERROR((I30/G30*100)),0,(I30/G30*100))</f>
        <v>107.13499229244661</v>
      </c>
      <c r="J31" s="632">
        <f>IF(ISERROR((J30/H30*100)),0,(J30/H30*100))</f>
        <v>106.60883949255833</v>
      </c>
      <c r="K31" s="631">
        <f>IF(ISERROR((K30/I30*100)),0,(K30/I30*100))</f>
        <v>106.88591983556013</v>
      </c>
      <c r="L31" s="589"/>
    </row>
    <row r="32" spans="1:12" s="619" customFormat="1" x14ac:dyDescent="0.2">
      <c r="A32" s="630" t="s">
        <v>58</v>
      </c>
      <c r="B32" s="629" t="s">
        <v>57</v>
      </c>
      <c r="C32" s="628">
        <v>111.5</v>
      </c>
      <c r="D32" s="628">
        <v>123.3</v>
      </c>
      <c r="E32" s="626">
        <v>111.2</v>
      </c>
      <c r="F32" s="627">
        <v>108.4</v>
      </c>
      <c r="G32" s="628">
        <v>108.2</v>
      </c>
      <c r="H32" s="627">
        <v>106.3</v>
      </c>
      <c r="I32" s="628">
        <v>106</v>
      </c>
      <c r="J32" s="627">
        <v>105.5</v>
      </c>
      <c r="K32" s="626">
        <v>105.2</v>
      </c>
      <c r="L32" s="589"/>
    </row>
    <row r="33" spans="1:12" s="619" customFormat="1" ht="12.75" customHeight="1" x14ac:dyDescent="0.2">
      <c r="A33" s="625" t="s">
        <v>56</v>
      </c>
      <c r="B33" s="624" t="s">
        <v>57</v>
      </c>
      <c r="C33" s="623">
        <v>88.43</v>
      </c>
      <c r="D33" s="622">
        <f>IF(ISERROR(((D30/C30)/(D32/100))*100),0,(((D30/C30)/(D32/100))*100))</f>
        <v>87.810202688117016</v>
      </c>
      <c r="E33" s="620">
        <f>IF(ISERROR(((E30/D30)/(E32/100))*100),0,(((E30/D30)/(E32/100))*100))</f>
        <v>100.19918027020429</v>
      </c>
      <c r="F33" s="621">
        <f>IF(ISERROR(((F30/E30)/(F32/100))*100),0,(((F30/E30)/(F32/100))*100))</f>
        <v>100.35029960878654</v>
      </c>
      <c r="G33" s="622">
        <f>IF(ISERROR(((G30/E30)/(G32/100))*100),0,(((G30/E30)/(G32/100))*100))</f>
        <v>100.68656485662216</v>
      </c>
      <c r="H33" s="621">
        <f>IF(ISERROR(((H30/F30)/(H32/100))*100),0,(((H30/F30)/(H32/100))*100))</f>
        <v>100.84246109830784</v>
      </c>
      <c r="I33" s="622">
        <f>IF(ISERROR(((I30/G30)/(I32/100))*100),0,(((I30/G30)/(I32/100))*100))</f>
        <v>101.07074744570434</v>
      </c>
      <c r="J33" s="621">
        <f>IF(ISERROR(((J30/H30)/(J32/100))*100),0,(((J30/H30)/(J32/100))*100))</f>
        <v>101.05103269436808</v>
      </c>
      <c r="K33" s="620">
        <f>IF(ISERROR(((K30/I30)/(K32/100))*100),0,(((K30/I30)/(K32/100))*100))</f>
        <v>101.60258539501912</v>
      </c>
      <c r="L33" s="584"/>
    </row>
    <row r="34" spans="1:12" ht="29.25" customHeight="1" x14ac:dyDescent="0.2">
      <c r="A34" s="639" t="s">
        <v>737</v>
      </c>
      <c r="B34" s="638" t="s">
        <v>25</v>
      </c>
      <c r="C34" s="637"/>
      <c r="D34" s="637"/>
      <c r="E34" s="635"/>
      <c r="F34" s="636"/>
      <c r="G34" s="637"/>
      <c r="H34" s="636"/>
      <c r="I34" s="637"/>
      <c r="J34" s="636"/>
      <c r="K34" s="635"/>
      <c r="L34" s="634"/>
    </row>
    <row r="35" spans="1:12" s="619" customFormat="1" ht="19.5" x14ac:dyDescent="0.2">
      <c r="A35" s="630" t="s">
        <v>59</v>
      </c>
      <c r="B35" s="629" t="s">
        <v>38</v>
      </c>
      <c r="C35" s="628"/>
      <c r="D35" s="633">
        <f>IF(ISERROR((D34/C34*100)),0,(D34/C34*100))</f>
        <v>0</v>
      </c>
      <c r="E35" s="631">
        <f>IF(ISERROR((E34/D34*100)),0,(E34/D34*100))</f>
        <v>0</v>
      </c>
      <c r="F35" s="632">
        <f>IF(ISERROR((F34/E34*100)),0,(F34/E34*100))</f>
        <v>0</v>
      </c>
      <c r="G35" s="633">
        <f>IF(ISERROR((G34/E34*100)),0,(G34/E34*100))</f>
        <v>0</v>
      </c>
      <c r="H35" s="632">
        <f>IF(ISERROR((H34/F34*100)),0,(H34/F34*100))</f>
        <v>0</v>
      </c>
      <c r="I35" s="633">
        <f>IF(ISERROR((I34/G34*100)),0,(I34/G34*100))</f>
        <v>0</v>
      </c>
      <c r="J35" s="632">
        <f>IF(ISERROR((J34/H34*100)),0,(J34/H34*100))</f>
        <v>0</v>
      </c>
      <c r="K35" s="631">
        <f>IF(ISERROR((K34/I34*100)),0,(K34/I34*100))</f>
        <v>0</v>
      </c>
      <c r="L35" s="589"/>
    </row>
    <row r="36" spans="1:12" s="619" customFormat="1" x14ac:dyDescent="0.2">
      <c r="A36" s="630" t="s">
        <v>58</v>
      </c>
      <c r="B36" s="629" t="s">
        <v>57</v>
      </c>
      <c r="C36" s="628"/>
      <c r="D36" s="628"/>
      <c r="E36" s="626"/>
      <c r="F36" s="627"/>
      <c r="G36" s="628"/>
      <c r="H36" s="627"/>
      <c r="I36" s="628"/>
      <c r="J36" s="627"/>
      <c r="K36" s="626"/>
      <c r="L36" s="589"/>
    </row>
    <row r="37" spans="1:12" s="619" customFormat="1" ht="19.5" x14ac:dyDescent="0.2">
      <c r="A37" s="625" t="s">
        <v>56</v>
      </c>
      <c r="B37" s="624" t="s">
        <v>55</v>
      </c>
      <c r="C37" s="623"/>
      <c r="D37" s="622">
        <f>IF(ISERROR(((D34/C34)/(D36/100))*100),0,(((D34/C34)/(D36/100))*100))</f>
        <v>0</v>
      </c>
      <c r="E37" s="620">
        <f>IF(ISERROR(((E34/D34)/(E36/100))*100),0,(((E34/D34)/(E36/100))*100))</f>
        <v>0</v>
      </c>
      <c r="F37" s="621">
        <f>IF(ISERROR(((F34/E34)/(F36/100))*100),0,(((F34/E34)/(F36/100))*100))</f>
        <v>0</v>
      </c>
      <c r="G37" s="622">
        <f>IF(ISERROR(((G34/E34)/(G36/100))*100),0,(((G34/E34)/(G36/100))*100))</f>
        <v>0</v>
      </c>
      <c r="H37" s="621">
        <f>IF(ISERROR(((H34/F34)/(H36/100))*100),0,(((H34/F34)/(H36/100))*100))</f>
        <v>0</v>
      </c>
      <c r="I37" s="622">
        <f>IF(ISERROR(((I34/G34)/(I36/100))*100),0,(((I34/G34)/(I36/100))*100))</f>
        <v>0</v>
      </c>
      <c r="J37" s="621">
        <f>IF(ISERROR(((J34/H34)/(J36/100))*100),0,(((J34/H34)/(J36/100))*100))</f>
        <v>0</v>
      </c>
      <c r="K37" s="620">
        <f>IF(ISERROR(((K34/I34)/(K36/100))*100),0,(((K34/I34)/(K36/100))*100))</f>
        <v>0</v>
      </c>
      <c r="L37" s="584"/>
    </row>
    <row r="38" spans="1:12" ht="39" x14ac:dyDescent="0.2">
      <c r="A38" s="639" t="s">
        <v>736</v>
      </c>
      <c r="B38" s="638" t="s">
        <v>25</v>
      </c>
      <c r="C38" s="637">
        <v>1059</v>
      </c>
      <c r="D38" s="637">
        <v>0</v>
      </c>
      <c r="E38" s="635">
        <v>0</v>
      </c>
      <c r="F38" s="636">
        <v>0</v>
      </c>
      <c r="G38" s="637">
        <v>0</v>
      </c>
      <c r="H38" s="636">
        <v>0</v>
      </c>
      <c r="I38" s="637">
        <v>0</v>
      </c>
      <c r="J38" s="636">
        <v>0</v>
      </c>
      <c r="K38" s="635">
        <v>0</v>
      </c>
      <c r="L38" s="634"/>
    </row>
    <row r="39" spans="1:12" s="619" customFormat="1" ht="19.5" x14ac:dyDescent="0.2">
      <c r="A39" s="630" t="s">
        <v>59</v>
      </c>
      <c r="B39" s="629" t="s">
        <v>38</v>
      </c>
      <c r="C39" s="628">
        <v>74.739999999999995</v>
      </c>
      <c r="D39" s="633">
        <f>IF(ISERROR((D38/C38*100)),0,(D38/C38*100))</f>
        <v>0</v>
      </c>
      <c r="E39" s="631">
        <f>IF(ISERROR((E38/D38*100)),0,(E38/D38*100))</f>
        <v>0</v>
      </c>
      <c r="F39" s="632">
        <f>IF(ISERROR((F38/E38*100)),0,(F38/E38*100))</f>
        <v>0</v>
      </c>
      <c r="G39" s="633">
        <f>IF(ISERROR((G38/E38*100)),0,(G38/E38*100))</f>
        <v>0</v>
      </c>
      <c r="H39" s="632">
        <f>IF(ISERROR((H38/F38*100)),0,(H38/F38*100))</f>
        <v>0</v>
      </c>
      <c r="I39" s="633">
        <f>IF(ISERROR((I38/G38*100)),0,(I38/G38*100))</f>
        <v>0</v>
      </c>
      <c r="J39" s="632">
        <f>IF(ISERROR((J38/H38*100)),0,(J38/H38*100))</f>
        <v>0</v>
      </c>
      <c r="K39" s="631">
        <f>IF(ISERROR((K38/I38*100)),0,(K38/I38*100))</f>
        <v>0</v>
      </c>
      <c r="L39" s="589"/>
    </row>
    <row r="40" spans="1:12" s="619" customFormat="1" x14ac:dyDescent="0.2">
      <c r="A40" s="630" t="s">
        <v>58</v>
      </c>
      <c r="B40" s="629" t="s">
        <v>57</v>
      </c>
      <c r="C40" s="628">
        <v>98.5</v>
      </c>
      <c r="D40" s="628"/>
      <c r="E40" s="626"/>
      <c r="F40" s="627"/>
      <c r="G40" s="628"/>
      <c r="H40" s="627"/>
      <c r="I40" s="628"/>
      <c r="J40" s="627"/>
      <c r="K40" s="626"/>
      <c r="L40" s="589"/>
    </row>
    <row r="41" spans="1:12" s="619" customFormat="1" ht="19.5" x14ac:dyDescent="0.2">
      <c r="A41" s="625" t="s">
        <v>56</v>
      </c>
      <c r="B41" s="624" t="s">
        <v>55</v>
      </c>
      <c r="C41" s="623">
        <v>75.87</v>
      </c>
      <c r="D41" s="622">
        <f>IF(ISERROR(((D38/C38)/(D40/100))*100),0,(((D38/C38)/(D40/100))*100))</f>
        <v>0</v>
      </c>
      <c r="E41" s="620">
        <f>IF(ISERROR(((E38/D38)/(E40/100))*100),0,(((E38/D38)/(E40/100))*100))</f>
        <v>0</v>
      </c>
      <c r="F41" s="621">
        <f>IF(ISERROR(((F38/E38)/(F40/100))*100),0,(((F38/E38)/(F40/100))*100))</f>
        <v>0</v>
      </c>
      <c r="G41" s="622">
        <f>IF(ISERROR(((G38/E38)/(G40/100))*100),0,(((G38/E38)/(G40/100))*100))</f>
        <v>0</v>
      </c>
      <c r="H41" s="621">
        <f>IF(ISERROR(((H38/F38)/(H40/100))*100),0,(((H38/F38)/(H40/100))*100))</f>
        <v>0</v>
      </c>
      <c r="I41" s="622">
        <f>IF(ISERROR(((I38/G38)/(I40/100))*100),0,(((I38/G38)/(I40/100))*100))</f>
        <v>0</v>
      </c>
      <c r="J41" s="621">
        <f>IF(ISERROR(((J38/H38)/(J40/100))*100),0,(((J38/H38)/(J40/100))*100))</f>
        <v>0</v>
      </c>
      <c r="K41" s="620">
        <f>IF(ISERROR(((K38/I38)/(K40/100))*100),0,(((K38/I38)/(K40/100))*100))</f>
        <v>0</v>
      </c>
      <c r="L41" s="584"/>
    </row>
    <row r="42" spans="1:12" ht="29.25" customHeight="1" x14ac:dyDescent="0.2">
      <c r="A42" s="639" t="s">
        <v>735</v>
      </c>
      <c r="B42" s="638" t="s">
        <v>25</v>
      </c>
      <c r="C42" s="637"/>
      <c r="D42" s="637"/>
      <c r="E42" s="635"/>
      <c r="F42" s="636"/>
      <c r="G42" s="637"/>
      <c r="H42" s="636"/>
      <c r="I42" s="637"/>
      <c r="J42" s="636"/>
      <c r="K42" s="635"/>
      <c r="L42" s="634"/>
    </row>
    <row r="43" spans="1:12" s="619" customFormat="1" ht="19.5" x14ac:dyDescent="0.2">
      <c r="A43" s="630" t="s">
        <v>59</v>
      </c>
      <c r="B43" s="629" t="s">
        <v>38</v>
      </c>
      <c r="C43" s="628"/>
      <c r="D43" s="633">
        <f>IF(ISERROR((D42/C42*100)),0,(D42/C42*100))</f>
        <v>0</v>
      </c>
      <c r="E43" s="631">
        <f>IF(ISERROR((E42/D42*100)),0,(E42/D42*100))</f>
        <v>0</v>
      </c>
      <c r="F43" s="632">
        <f>IF(ISERROR((F42/E42*100)),0,(F42/E42*100))</f>
        <v>0</v>
      </c>
      <c r="G43" s="633">
        <f>IF(ISERROR((G42/E42*100)),0,(G42/E42*100))</f>
        <v>0</v>
      </c>
      <c r="H43" s="632">
        <f>IF(ISERROR((H42/F42*100)),0,(H42/F42*100))</f>
        <v>0</v>
      </c>
      <c r="I43" s="633">
        <f>IF(ISERROR((I42/G42*100)),0,(I42/G42*100))</f>
        <v>0</v>
      </c>
      <c r="J43" s="632">
        <f>IF(ISERROR((J42/H42*100)),0,(J42/H42*100))</f>
        <v>0</v>
      </c>
      <c r="K43" s="631">
        <f>IF(ISERROR((K42/I42*100)),0,(K42/I42*100))</f>
        <v>0</v>
      </c>
      <c r="L43" s="589"/>
    </row>
    <row r="44" spans="1:12" s="619" customFormat="1" x14ac:dyDescent="0.2">
      <c r="A44" s="630" t="s">
        <v>58</v>
      </c>
      <c r="B44" s="629" t="s">
        <v>57</v>
      </c>
      <c r="C44" s="628"/>
      <c r="D44" s="628"/>
      <c r="E44" s="626"/>
      <c r="F44" s="627"/>
      <c r="G44" s="628"/>
      <c r="H44" s="627"/>
      <c r="I44" s="628"/>
      <c r="J44" s="627"/>
      <c r="K44" s="626"/>
      <c r="L44" s="589"/>
    </row>
    <row r="45" spans="1:12" s="619" customFormat="1" ht="19.5" customHeight="1" x14ac:dyDescent="0.2">
      <c r="A45" s="625" t="s">
        <v>56</v>
      </c>
      <c r="B45" s="624" t="s">
        <v>55</v>
      </c>
      <c r="C45" s="623"/>
      <c r="D45" s="622">
        <f>IF(ISERROR(((D42/C42)/(D44/100))*100),0,(((D42/C42)/(D44/100))*100))</f>
        <v>0</v>
      </c>
      <c r="E45" s="620">
        <f>IF(ISERROR(((E42/D42)/(E44/100))*100),0,(((E42/D42)/(E44/100))*100))</f>
        <v>0</v>
      </c>
      <c r="F45" s="621">
        <f>IF(ISERROR(((F42/E42)/(F44/100))*100),0,(((F42/E42)/(F44/100))*100))</f>
        <v>0</v>
      </c>
      <c r="G45" s="622">
        <f>IF(ISERROR(((G42/E42)/(G44/100))*100),0,(((G42/E42)/(G44/100))*100))</f>
        <v>0</v>
      </c>
      <c r="H45" s="621">
        <f>IF(ISERROR(((H42/F42)/(H44/100))*100),0,(((H42/F42)/(H44/100))*100))</f>
        <v>0</v>
      </c>
      <c r="I45" s="622">
        <f>IF(ISERROR(((I42/G42)/(I44/100))*100),0,(((I42/G42)/(I44/100))*100))</f>
        <v>0</v>
      </c>
      <c r="J45" s="621">
        <f>IF(ISERROR(((J42/H42)/(J44/100))*100),0,(((J42/H42)/(J44/100))*100))</f>
        <v>0</v>
      </c>
      <c r="K45" s="620">
        <f>IF(ISERROR(((K42/I42)/(K44/100))*100),0,(((K42/I42)/(K44/100))*100))</f>
        <v>0</v>
      </c>
      <c r="L45" s="584"/>
    </row>
    <row r="46" spans="1:12" ht="39" customHeight="1" x14ac:dyDescent="0.2">
      <c r="A46" s="639" t="s">
        <v>734</v>
      </c>
      <c r="B46" s="638" t="s">
        <v>25</v>
      </c>
      <c r="C46" s="637">
        <v>7793428</v>
      </c>
      <c r="D46" s="637">
        <v>11110159</v>
      </c>
      <c r="E46" s="635">
        <v>13533400</v>
      </c>
      <c r="F46" s="636">
        <v>15104000</v>
      </c>
      <c r="G46" s="637">
        <v>15105000</v>
      </c>
      <c r="H46" s="636">
        <v>16536700</v>
      </c>
      <c r="I46" s="637">
        <v>16538000</v>
      </c>
      <c r="J46" s="636">
        <v>18199200</v>
      </c>
      <c r="K46" s="635">
        <v>18210000</v>
      </c>
      <c r="L46" s="634"/>
    </row>
    <row r="47" spans="1:12" s="619" customFormat="1" ht="19.5" x14ac:dyDescent="0.2">
      <c r="A47" s="630" t="s">
        <v>59</v>
      </c>
      <c r="B47" s="629" t="s">
        <v>38</v>
      </c>
      <c r="C47" s="628">
        <v>120.01</v>
      </c>
      <c r="D47" s="633">
        <f>IF(ISERROR((D46/C46*100)),0,(D46/C46*100))</f>
        <v>142.5580501930601</v>
      </c>
      <c r="E47" s="631">
        <f>IF(ISERROR((E46/D46*100)),0,(E46/D46*100))</f>
        <v>121.81103798784518</v>
      </c>
      <c r="F47" s="632">
        <f>IF(ISERROR((F46/E46*100)),0,(F46/E46*100))</f>
        <v>111.6053615499431</v>
      </c>
      <c r="G47" s="633">
        <f>IF(ISERROR((G46/E46*100)),0,(G46/E46*100))</f>
        <v>111.61275067610505</v>
      </c>
      <c r="H47" s="632">
        <f>IF(ISERROR((H46/F46*100)),0,(H46/F46*100))</f>
        <v>109.48556673728814</v>
      </c>
      <c r="I47" s="633">
        <f>IF(ISERROR((I46/G46*100)),0,(I46/G46*100))</f>
        <v>109.48692485931811</v>
      </c>
      <c r="J47" s="632">
        <f>IF(ISERROR((J46/H46*100)),0,(J46/H46*100))</f>
        <v>110.0533963850103</v>
      </c>
      <c r="K47" s="631">
        <f>IF(ISERROR((K46/I46*100)),0,(K46/I46*100))</f>
        <v>110.11004958277906</v>
      </c>
      <c r="L47" s="589"/>
    </row>
    <row r="48" spans="1:12" s="619" customFormat="1" x14ac:dyDescent="0.2">
      <c r="A48" s="630" t="s">
        <v>58</v>
      </c>
      <c r="B48" s="629" t="s">
        <v>57</v>
      </c>
      <c r="C48" s="628">
        <v>106.5</v>
      </c>
      <c r="D48" s="628">
        <v>120.41</v>
      </c>
      <c r="E48" s="626">
        <v>110.51</v>
      </c>
      <c r="F48" s="627">
        <v>107.7</v>
      </c>
      <c r="G48" s="628">
        <v>107.4</v>
      </c>
      <c r="H48" s="627">
        <v>105.8</v>
      </c>
      <c r="I48" s="628">
        <v>105.5</v>
      </c>
      <c r="J48" s="627">
        <v>105.3</v>
      </c>
      <c r="K48" s="626">
        <v>105</v>
      </c>
      <c r="L48" s="589"/>
    </row>
    <row r="49" spans="1:12" s="619" customFormat="1" ht="19.5" customHeight="1" x14ac:dyDescent="0.2">
      <c r="A49" s="625" t="s">
        <v>56</v>
      </c>
      <c r="B49" s="624" t="s">
        <v>55</v>
      </c>
      <c r="C49" s="623">
        <v>112.69</v>
      </c>
      <c r="D49" s="622">
        <f>IF(ISERROR(((D46/C46)/(D48/100))*100),0,(((D46/C46)/(D48/100))*100))</f>
        <v>118.39386279632929</v>
      </c>
      <c r="E49" s="620">
        <f>IF(ISERROR(((E46/D46)/(E48/100))*100),0,(((E46/D46)/(E48/100))*100))</f>
        <v>110.22625824617248</v>
      </c>
      <c r="F49" s="621">
        <f>IF(ISERROR(((F46/E46)/(F48/100))*100),0,(((F46/E46)/(F48/100))*100))</f>
        <v>103.62614814293696</v>
      </c>
      <c r="G49" s="622">
        <f>IF(ISERROR(((G46/E46)/(G48/100))*100),0,(((G46/E46)/(G48/100))*100))</f>
        <v>103.92248666304009</v>
      </c>
      <c r="H49" s="621">
        <f>IF(ISERROR(((H46/F46)/(H48/100))*100),0,(((H46/F46)/(H48/100))*100))</f>
        <v>103.48352243600011</v>
      </c>
      <c r="I49" s="622">
        <f>IF(ISERROR(((I46/G46)/(I48/100))*100),0,(((I46/G46)/(I48/100))*100))</f>
        <v>103.77907569603613</v>
      </c>
      <c r="J49" s="621">
        <f>IF(ISERROR(((J46/H46)/(J48/100))*100),0,(((J46/H46)/(J48/100))*100))</f>
        <v>104.51414661444474</v>
      </c>
      <c r="K49" s="620">
        <f>IF(ISERROR(((K46/I46)/(K48/100))*100),0,(((K46/I46)/(K48/100))*100))</f>
        <v>104.86671388836099</v>
      </c>
      <c r="L49" s="584"/>
    </row>
    <row r="50" spans="1:12" ht="29.25" customHeight="1" x14ac:dyDescent="0.2">
      <c r="A50" s="639" t="s">
        <v>733</v>
      </c>
      <c r="B50" s="638" t="s">
        <v>25</v>
      </c>
      <c r="C50" s="637"/>
      <c r="D50" s="637"/>
      <c r="E50" s="635"/>
      <c r="F50" s="636"/>
      <c r="G50" s="637"/>
      <c r="H50" s="636"/>
      <c r="I50" s="637"/>
      <c r="J50" s="636"/>
      <c r="K50" s="635"/>
      <c r="L50" s="634"/>
    </row>
    <row r="51" spans="1:12" s="619" customFormat="1" ht="19.5" x14ac:dyDescent="0.2">
      <c r="A51" s="630" t="s">
        <v>59</v>
      </c>
      <c r="B51" s="629" t="s">
        <v>38</v>
      </c>
      <c r="C51" s="628"/>
      <c r="D51" s="633">
        <f>IF(ISERROR((D50/C50*100)),0,(D50/C50*100))</f>
        <v>0</v>
      </c>
      <c r="E51" s="631">
        <f>IF(ISERROR((E50/D50*100)),0,(E50/D50*100))</f>
        <v>0</v>
      </c>
      <c r="F51" s="632">
        <f>IF(ISERROR((F50/E50*100)),0,(F50/E50*100))</f>
        <v>0</v>
      </c>
      <c r="G51" s="633">
        <f>IF(ISERROR((G50/E50*100)),0,(G50/E50*100))</f>
        <v>0</v>
      </c>
      <c r="H51" s="632">
        <f>IF(ISERROR((H50/F50*100)),0,(H50/F50*100))</f>
        <v>0</v>
      </c>
      <c r="I51" s="633">
        <f>IF(ISERROR((I50/G50*100)),0,(I50/G50*100))</f>
        <v>0</v>
      </c>
      <c r="J51" s="632">
        <f>IF(ISERROR((J50/H50*100)),0,(J50/H50*100))</f>
        <v>0</v>
      </c>
      <c r="K51" s="631">
        <f>IF(ISERROR((K50/I50*100)),0,(K50/I50*100))</f>
        <v>0</v>
      </c>
      <c r="L51" s="589"/>
    </row>
    <row r="52" spans="1:12" s="619" customFormat="1" x14ac:dyDescent="0.2">
      <c r="A52" s="630" t="s">
        <v>58</v>
      </c>
      <c r="B52" s="629" t="s">
        <v>57</v>
      </c>
      <c r="C52" s="628"/>
      <c r="D52" s="628"/>
      <c r="E52" s="626"/>
      <c r="F52" s="627"/>
      <c r="G52" s="628"/>
      <c r="H52" s="627"/>
      <c r="I52" s="628"/>
      <c r="J52" s="627"/>
      <c r="K52" s="626"/>
      <c r="L52" s="589"/>
    </row>
    <row r="53" spans="1:12" s="619" customFormat="1" x14ac:dyDescent="0.2">
      <c r="A53" s="625" t="s">
        <v>56</v>
      </c>
      <c r="B53" s="624" t="s">
        <v>57</v>
      </c>
      <c r="C53" s="623"/>
      <c r="D53" s="622">
        <f>IF(ISERROR(((D50/C50)/(D52/100))*100),0,(((D50/C50)/(D52/100))*100))</f>
        <v>0</v>
      </c>
      <c r="E53" s="620">
        <f>IF(ISERROR(((E50/D50)/(E52/100))*100),0,(((E50/D50)/(E52/100))*100))</f>
        <v>0</v>
      </c>
      <c r="F53" s="621">
        <f>IF(ISERROR(((F50/E50)/(F52/100))*100),0,(((F50/E50)/(F52/100))*100))</f>
        <v>0</v>
      </c>
      <c r="G53" s="622">
        <f>IF(ISERROR(((G50/E50)/(G52/100))*100),0,(((G50/E50)/(G52/100))*100))</f>
        <v>0</v>
      </c>
      <c r="H53" s="621">
        <f>IF(ISERROR(((H50/F50)/(H52/100))*100),0,(((H50/F50)/(H52/100))*100))</f>
        <v>0</v>
      </c>
      <c r="I53" s="622">
        <f>IF(ISERROR(((I50/G50)/(I52/100))*100),0,(((I50/G50)/(I52/100))*100))</f>
        <v>0</v>
      </c>
      <c r="J53" s="621">
        <f>IF(ISERROR(((J50/H50)/(J52/100))*100),0,(((J50/H50)/(J52/100))*100))</f>
        <v>0</v>
      </c>
      <c r="K53" s="620">
        <f>IF(ISERROR(((K50/I50)/(K52/100))*100),0,(((K50/I50)/(K52/100))*100))</f>
        <v>0</v>
      </c>
      <c r="L53" s="584"/>
    </row>
    <row r="54" spans="1:12" ht="29.25" x14ac:dyDescent="0.2">
      <c r="A54" s="639" t="s">
        <v>732</v>
      </c>
      <c r="B54" s="638" t="s">
        <v>25</v>
      </c>
      <c r="C54" s="637"/>
      <c r="D54" s="637"/>
      <c r="E54" s="635"/>
      <c r="F54" s="636"/>
      <c r="G54" s="637"/>
      <c r="H54" s="636"/>
      <c r="I54" s="637"/>
      <c r="J54" s="636"/>
      <c r="K54" s="635"/>
      <c r="L54" s="634"/>
    </row>
    <row r="55" spans="1:12" s="619" customFormat="1" ht="19.5" x14ac:dyDescent="0.2">
      <c r="A55" s="630" t="s">
        <v>59</v>
      </c>
      <c r="B55" s="629" t="s">
        <v>38</v>
      </c>
      <c r="C55" s="628"/>
      <c r="D55" s="633">
        <f>IF(ISERROR((D54/C54*100)),0,(D54/C54*100))</f>
        <v>0</v>
      </c>
      <c r="E55" s="631">
        <f>IF(ISERROR((E54/D54*100)),0,(E54/D54*100))</f>
        <v>0</v>
      </c>
      <c r="F55" s="632">
        <f>IF(ISERROR((F54/E54*100)),0,(F54/E54*100))</f>
        <v>0</v>
      </c>
      <c r="G55" s="633">
        <f>IF(ISERROR((G54/E54*100)),0,(G54/E54*100))</f>
        <v>0</v>
      </c>
      <c r="H55" s="632">
        <f>IF(ISERROR((H54/F54*100)),0,(H54/F54*100))</f>
        <v>0</v>
      </c>
      <c r="I55" s="633">
        <f>IF(ISERROR((I54/G54*100)),0,(I54/G54*100))</f>
        <v>0</v>
      </c>
      <c r="J55" s="632">
        <f>IF(ISERROR((J54/H54*100)),0,(J54/H54*100))</f>
        <v>0</v>
      </c>
      <c r="K55" s="631">
        <f>IF(ISERROR((K54/I54*100)),0,(K54/I54*100))</f>
        <v>0</v>
      </c>
      <c r="L55" s="589"/>
    </row>
    <row r="56" spans="1:12" s="619" customFormat="1" x14ac:dyDescent="0.2">
      <c r="A56" s="630" t="s">
        <v>58</v>
      </c>
      <c r="B56" s="629" t="s">
        <v>57</v>
      </c>
      <c r="C56" s="628"/>
      <c r="D56" s="628"/>
      <c r="E56" s="626"/>
      <c r="F56" s="627"/>
      <c r="G56" s="628"/>
      <c r="H56" s="627"/>
      <c r="I56" s="628"/>
      <c r="J56" s="627"/>
      <c r="K56" s="626"/>
      <c r="L56" s="589"/>
    </row>
    <row r="57" spans="1:12" s="619" customFormat="1" ht="19.5" customHeight="1" x14ac:dyDescent="0.2">
      <c r="A57" s="625" t="s">
        <v>56</v>
      </c>
      <c r="B57" s="624" t="s">
        <v>55</v>
      </c>
      <c r="C57" s="623"/>
      <c r="D57" s="622">
        <f>IF(ISERROR(((D54/C54)/(D56/100))*100),0,(((D54/C54)/(D56/100))*100))</f>
        <v>0</v>
      </c>
      <c r="E57" s="620">
        <f>IF(ISERROR(((E54/D54)/(E56/100))*100),0,(((E54/D54)/(E56/100))*100))</f>
        <v>0</v>
      </c>
      <c r="F57" s="621">
        <f>IF(ISERROR(((F54/E54)/(F56/100))*100),0,(((F54/E54)/(F56/100))*100))</f>
        <v>0</v>
      </c>
      <c r="G57" s="622">
        <f>IF(ISERROR(((G54/E54)/(G56/100))*100),0,(((G54/E54)/(G56/100))*100))</f>
        <v>0</v>
      </c>
      <c r="H57" s="621">
        <f>IF(ISERROR(((H54/F54)/(H56/100))*100),0,(((H54/F54)/(H56/100))*100))</f>
        <v>0</v>
      </c>
      <c r="I57" s="622">
        <f>IF(ISERROR(((I54/G54)/(I56/100))*100),0,(((I54/G54)/(I56/100))*100))</f>
        <v>0</v>
      </c>
      <c r="J57" s="621">
        <f>IF(ISERROR(((J54/H54)/(J56/100))*100),0,(((J54/H54)/(J56/100))*100))</f>
        <v>0</v>
      </c>
      <c r="K57" s="620">
        <f>IF(ISERROR(((K54/I54)/(K56/100))*100),0,(((K54/I54)/(K56/100))*100))</f>
        <v>0</v>
      </c>
      <c r="L57" s="584"/>
    </row>
    <row r="58" spans="1:12" ht="29.25" customHeight="1" x14ac:dyDescent="0.2">
      <c r="A58" s="639" t="s">
        <v>731</v>
      </c>
      <c r="B58" s="638" t="s">
        <v>25</v>
      </c>
      <c r="C58" s="637"/>
      <c r="D58" s="637"/>
      <c r="E58" s="635"/>
      <c r="F58" s="636"/>
      <c r="G58" s="637"/>
      <c r="H58" s="636"/>
      <c r="I58" s="637"/>
      <c r="J58" s="636"/>
      <c r="K58" s="635"/>
      <c r="L58" s="634"/>
    </row>
    <row r="59" spans="1:12" s="619" customFormat="1" ht="19.5" x14ac:dyDescent="0.2">
      <c r="A59" s="630" t="s">
        <v>59</v>
      </c>
      <c r="B59" s="629" t="s">
        <v>38</v>
      </c>
      <c r="C59" s="628"/>
      <c r="D59" s="633">
        <f>IF(ISERROR((D58/C58*100)),0,(D58/C58*100))</f>
        <v>0</v>
      </c>
      <c r="E59" s="631">
        <f>IF(ISERROR((E58/D58*100)),0,(E58/D58*100))</f>
        <v>0</v>
      </c>
      <c r="F59" s="632">
        <f>IF(ISERROR((F58/E58*100)),0,(F58/E58*100))</f>
        <v>0</v>
      </c>
      <c r="G59" s="633">
        <f>IF(ISERROR((G58/E58*100)),0,(G58/E58*100))</f>
        <v>0</v>
      </c>
      <c r="H59" s="632">
        <f>IF(ISERROR((H58/F58*100)),0,(H58/F58*100))</f>
        <v>0</v>
      </c>
      <c r="I59" s="633">
        <f>IF(ISERROR((I58/G58*100)),0,(I58/G58*100))</f>
        <v>0</v>
      </c>
      <c r="J59" s="632">
        <f>IF(ISERROR((J58/H58*100)),0,(J58/H58*100))</f>
        <v>0</v>
      </c>
      <c r="K59" s="631">
        <f>IF(ISERROR((K58/I58*100)),0,(K58/I58*100))</f>
        <v>0</v>
      </c>
      <c r="L59" s="589"/>
    </row>
    <row r="60" spans="1:12" s="619" customFormat="1" x14ac:dyDescent="0.2">
      <c r="A60" s="630" t="s">
        <v>58</v>
      </c>
      <c r="B60" s="629" t="s">
        <v>57</v>
      </c>
      <c r="C60" s="628"/>
      <c r="D60" s="628"/>
      <c r="E60" s="626"/>
      <c r="F60" s="627"/>
      <c r="G60" s="628"/>
      <c r="H60" s="627"/>
      <c r="I60" s="628"/>
      <c r="J60" s="627"/>
      <c r="K60" s="626"/>
      <c r="L60" s="589"/>
    </row>
    <row r="61" spans="1:12" s="619" customFormat="1" ht="19.5" customHeight="1" x14ac:dyDescent="0.2">
      <c r="A61" s="625" t="s">
        <v>56</v>
      </c>
      <c r="B61" s="624" t="s">
        <v>55</v>
      </c>
      <c r="C61" s="623"/>
      <c r="D61" s="622">
        <f>IF(ISERROR(((D58/C58)/(D60/100))*100),0,(((D58/C58)/(D60/100))*100))</f>
        <v>0</v>
      </c>
      <c r="E61" s="620">
        <f>IF(ISERROR(((E58/D58)/(E60/100))*100),0,(((E58/D58)/(E60/100))*100))</f>
        <v>0</v>
      </c>
      <c r="F61" s="621">
        <f>IF(ISERROR(((F58/E58)/(F60/100))*100),0,(((F58/E58)/(F60/100))*100))</f>
        <v>0</v>
      </c>
      <c r="G61" s="622">
        <f>IF(ISERROR(((G58/E58)/(G60/100))*100),0,(((G58/E58)/(G60/100))*100))</f>
        <v>0</v>
      </c>
      <c r="H61" s="621">
        <f>IF(ISERROR(((H58/F58)/(H60/100))*100),0,(((H58/F58)/(H60/100))*100))</f>
        <v>0</v>
      </c>
      <c r="I61" s="622">
        <f>IF(ISERROR(((I58/G58)/(I60/100))*100),0,(((I58/G58)/(I60/100))*100))</f>
        <v>0</v>
      </c>
      <c r="J61" s="621">
        <f>IF(ISERROR(((J58/H58)/(J60/100))*100),0,(((J58/H58)/(J60/100))*100))</f>
        <v>0</v>
      </c>
      <c r="K61" s="620">
        <f>IF(ISERROR(((K58/I58)/(K60/100))*100),0,(((K58/I58)/(K60/100))*100))</f>
        <v>0</v>
      </c>
      <c r="L61" s="584"/>
    </row>
    <row r="62" spans="1:12" ht="39" customHeight="1" x14ac:dyDescent="0.2">
      <c r="A62" s="639" t="s">
        <v>730</v>
      </c>
      <c r="B62" s="638" t="s">
        <v>25</v>
      </c>
      <c r="C62" s="637"/>
      <c r="D62" s="637"/>
      <c r="E62" s="635"/>
      <c r="F62" s="636"/>
      <c r="G62" s="637"/>
      <c r="H62" s="636"/>
      <c r="I62" s="637"/>
      <c r="J62" s="636"/>
      <c r="K62" s="635"/>
      <c r="L62" s="634"/>
    </row>
    <row r="63" spans="1:12" s="619" customFormat="1" ht="19.5" x14ac:dyDescent="0.2">
      <c r="A63" s="630" t="s">
        <v>59</v>
      </c>
      <c r="B63" s="629" t="s">
        <v>38</v>
      </c>
      <c r="C63" s="628"/>
      <c r="D63" s="633">
        <f>IF(ISERROR((D62/C62*100)),0,(D62/C62*100))</f>
        <v>0</v>
      </c>
      <c r="E63" s="631">
        <f>IF(ISERROR((E62/D62*100)),0,(E62/D62*100))</f>
        <v>0</v>
      </c>
      <c r="F63" s="632">
        <f>IF(ISERROR((F62/E62*100)),0,(F62/E62*100))</f>
        <v>0</v>
      </c>
      <c r="G63" s="633">
        <f>IF(ISERROR((G62/E62*100)),0,(G62/E62*100))</f>
        <v>0</v>
      </c>
      <c r="H63" s="632">
        <f>IF(ISERROR((H62/F62*100)),0,(H62/F62*100))</f>
        <v>0</v>
      </c>
      <c r="I63" s="633">
        <f>IF(ISERROR((I62/G62*100)),0,(I62/G62*100))</f>
        <v>0</v>
      </c>
      <c r="J63" s="632">
        <f>IF(ISERROR((J62/H62*100)),0,(J62/H62*100))</f>
        <v>0</v>
      </c>
      <c r="K63" s="631">
        <f>IF(ISERROR((K62/I62*100)),0,(K62/I62*100))</f>
        <v>0</v>
      </c>
      <c r="L63" s="589"/>
    </row>
    <row r="64" spans="1:12" s="619" customFormat="1" x14ac:dyDescent="0.2">
      <c r="A64" s="630" t="s">
        <v>58</v>
      </c>
      <c r="B64" s="629" t="s">
        <v>57</v>
      </c>
      <c r="C64" s="628"/>
      <c r="D64" s="628"/>
      <c r="E64" s="626"/>
      <c r="F64" s="627"/>
      <c r="G64" s="628"/>
      <c r="H64" s="627"/>
      <c r="I64" s="628"/>
      <c r="J64" s="627"/>
      <c r="K64" s="626"/>
      <c r="L64" s="589"/>
    </row>
    <row r="65" spans="1:12" s="619" customFormat="1" ht="19.5" customHeight="1" x14ac:dyDescent="0.2">
      <c r="A65" s="625" t="s">
        <v>56</v>
      </c>
      <c r="B65" s="624" t="s">
        <v>55</v>
      </c>
      <c r="C65" s="623"/>
      <c r="D65" s="622">
        <f>IF(ISERROR(((D62/C62)/(D64/100))*100),0,(((D62/C62)/(D64/100))*100))</f>
        <v>0</v>
      </c>
      <c r="E65" s="620">
        <f>IF(ISERROR(((E62/D62)/(E64/100))*100),0,(((E62/D62)/(E64/100))*100))</f>
        <v>0</v>
      </c>
      <c r="F65" s="621">
        <f>IF(ISERROR(((F62/E62)/(F64/100))*100),0,(((F62/E62)/(F64/100))*100))</f>
        <v>0</v>
      </c>
      <c r="G65" s="622">
        <f>IF(ISERROR(((G62/E62)/(G64/100))*100),0,(((G62/E62)/(G64/100))*100))</f>
        <v>0</v>
      </c>
      <c r="H65" s="621">
        <f>IF(ISERROR(((H62/F62)/(H64/100))*100),0,(((H62/F62)/(H64/100))*100))</f>
        <v>0</v>
      </c>
      <c r="I65" s="622">
        <f>IF(ISERROR(((I62/G62)/(I64/100))*100),0,(((I62/G62)/(I64/100))*100))</f>
        <v>0</v>
      </c>
      <c r="J65" s="621">
        <f>IF(ISERROR(((J62/H62)/(J64/100))*100),0,(((J62/H62)/(J64/100))*100))</f>
        <v>0</v>
      </c>
      <c r="K65" s="620">
        <f>IF(ISERROR(((K62/I62)/(K64/100))*100),0,(((K62/I62)/(K64/100))*100))</f>
        <v>0</v>
      </c>
      <c r="L65" s="584"/>
    </row>
    <row r="66" spans="1:12" ht="29.25" customHeight="1" x14ac:dyDescent="0.2">
      <c r="A66" s="639" t="s">
        <v>729</v>
      </c>
      <c r="B66" s="638" t="s">
        <v>25</v>
      </c>
      <c r="C66" s="637"/>
      <c r="D66" s="637"/>
      <c r="E66" s="635"/>
      <c r="F66" s="636"/>
      <c r="G66" s="637"/>
      <c r="H66" s="636"/>
      <c r="I66" s="637"/>
      <c r="J66" s="636"/>
      <c r="K66" s="635"/>
      <c r="L66" s="634"/>
    </row>
    <row r="67" spans="1:12" s="619" customFormat="1" ht="19.5" x14ac:dyDescent="0.2">
      <c r="A67" s="630" t="s">
        <v>59</v>
      </c>
      <c r="B67" s="629" t="s">
        <v>38</v>
      </c>
      <c r="C67" s="628"/>
      <c r="D67" s="633">
        <f>IF(ISERROR((D66/C66*100)),0,(D66/C66*100))</f>
        <v>0</v>
      </c>
      <c r="E67" s="631">
        <f>IF(ISERROR((E66/D66*100)),0,(E66/D66*100))</f>
        <v>0</v>
      </c>
      <c r="F67" s="632">
        <f>IF(ISERROR((F66/E66*100)),0,(F66/E66*100))</f>
        <v>0</v>
      </c>
      <c r="G67" s="633">
        <f>IF(ISERROR((G66/E66*100)),0,(G66/E66*100))</f>
        <v>0</v>
      </c>
      <c r="H67" s="632">
        <f>IF(ISERROR((H66/F66*100)),0,(H66/F66*100))</f>
        <v>0</v>
      </c>
      <c r="I67" s="633">
        <f>IF(ISERROR((I66/G66*100)),0,(I66/G66*100))</f>
        <v>0</v>
      </c>
      <c r="J67" s="632">
        <f>IF(ISERROR((J66/H66*100)),0,(J66/H66*100))</f>
        <v>0</v>
      </c>
      <c r="K67" s="631">
        <f>IF(ISERROR((K66/I66*100)),0,(K66/I66*100))</f>
        <v>0</v>
      </c>
      <c r="L67" s="589"/>
    </row>
    <row r="68" spans="1:12" s="619" customFormat="1" x14ac:dyDescent="0.2">
      <c r="A68" s="630" t="s">
        <v>58</v>
      </c>
      <c r="B68" s="629" t="s">
        <v>57</v>
      </c>
      <c r="C68" s="628"/>
      <c r="D68" s="628"/>
      <c r="E68" s="626"/>
      <c r="F68" s="627"/>
      <c r="G68" s="628"/>
      <c r="H68" s="627"/>
      <c r="I68" s="628"/>
      <c r="J68" s="627"/>
      <c r="K68" s="626"/>
      <c r="L68" s="589"/>
    </row>
    <row r="69" spans="1:12" s="619" customFormat="1" ht="19.5" customHeight="1" x14ac:dyDescent="0.2">
      <c r="A69" s="625" t="s">
        <v>56</v>
      </c>
      <c r="B69" s="624" t="s">
        <v>55</v>
      </c>
      <c r="C69" s="623"/>
      <c r="D69" s="622">
        <f>IF(ISERROR(((D66/C66)/(D68/100))*100),0,(((D66/C66)/(D68/100))*100))</f>
        <v>0</v>
      </c>
      <c r="E69" s="620">
        <f>IF(ISERROR(((E66/D66)/(E68/100))*100),0,(((E66/D66)/(E68/100))*100))</f>
        <v>0</v>
      </c>
      <c r="F69" s="621">
        <f>IF(ISERROR(((F66/E66)/(F68/100))*100),0,(((F66/E66)/(F68/100))*100))</f>
        <v>0</v>
      </c>
      <c r="G69" s="622">
        <f>IF(ISERROR(((G66/E66)/(G68/100))*100),0,(((G66/E66)/(G68/100))*100))</f>
        <v>0</v>
      </c>
      <c r="H69" s="621">
        <f>IF(ISERROR(((H66/F66)/(H68/100))*100),0,(((H66/F66)/(H68/100))*100))</f>
        <v>0</v>
      </c>
      <c r="I69" s="622">
        <f>IF(ISERROR(((I66/G66)/(I68/100))*100),0,(((I66/G66)/(I68/100))*100))</f>
        <v>0</v>
      </c>
      <c r="J69" s="621">
        <f>IF(ISERROR(((J66/H66)/(J68/100))*100),0,(((J66/H66)/(J68/100))*100))</f>
        <v>0</v>
      </c>
      <c r="K69" s="620">
        <f>IF(ISERROR(((K66/I66)/(K68/100))*100),0,(((K66/I66)/(K68/100))*100))</f>
        <v>0</v>
      </c>
      <c r="L69" s="584"/>
    </row>
    <row r="70" spans="1:12" ht="29.25" customHeight="1" x14ac:dyDescent="0.2">
      <c r="A70" s="639" t="s">
        <v>728</v>
      </c>
      <c r="B70" s="638" t="s">
        <v>25</v>
      </c>
      <c r="C70" s="637">
        <v>81046</v>
      </c>
      <c r="D70" s="637">
        <v>87070</v>
      </c>
      <c r="E70" s="635">
        <v>88000</v>
      </c>
      <c r="F70" s="636">
        <v>88600</v>
      </c>
      <c r="G70" s="637">
        <v>88700</v>
      </c>
      <c r="H70" s="636">
        <v>89500</v>
      </c>
      <c r="I70" s="637">
        <v>89900</v>
      </c>
      <c r="J70" s="636">
        <v>93000</v>
      </c>
      <c r="K70" s="635">
        <v>93500</v>
      </c>
      <c r="L70" s="634"/>
    </row>
    <row r="71" spans="1:12" s="619" customFormat="1" ht="19.5" x14ac:dyDescent="0.2">
      <c r="A71" s="630" t="s">
        <v>59</v>
      </c>
      <c r="B71" s="629" t="s">
        <v>38</v>
      </c>
      <c r="C71" s="628">
        <v>101.24</v>
      </c>
      <c r="D71" s="633">
        <f>IF(ISERROR((D70/C70*100)),0,(D70/C70*100))</f>
        <v>107.43281593169311</v>
      </c>
      <c r="E71" s="631">
        <f>IF(ISERROR((E70/D70*100)),0,(E70/D70*100))</f>
        <v>101.06810612151142</v>
      </c>
      <c r="F71" s="632">
        <f>IF(ISERROR((F70/E70*100)),0,(F70/E70*100))</f>
        <v>100.68181818181819</v>
      </c>
      <c r="G71" s="633">
        <f>IF(ISERROR((G70/E70*100)),0,(G70/E70*100))</f>
        <v>100.79545454545456</v>
      </c>
      <c r="H71" s="632">
        <f>IF(ISERROR((H70/F70*100)),0,(H70/F70*100))</f>
        <v>101.0158013544018</v>
      </c>
      <c r="I71" s="633">
        <f>IF(ISERROR((I70/G70*100)),0,(I70/G70*100))</f>
        <v>101.35287485907554</v>
      </c>
      <c r="J71" s="632">
        <f>IF(ISERROR((J70/H70*100)),0,(J70/H70*100))</f>
        <v>103.91061452513965</v>
      </c>
      <c r="K71" s="631">
        <f>IF(ISERROR((K70/I70*100)),0,(K70/I70*100))</f>
        <v>104.00444938820912</v>
      </c>
      <c r="L71" s="589"/>
    </row>
    <row r="72" spans="1:12" s="619" customFormat="1" x14ac:dyDescent="0.2">
      <c r="A72" s="630" t="s">
        <v>58</v>
      </c>
      <c r="B72" s="629" t="s">
        <v>57</v>
      </c>
      <c r="C72" s="628">
        <v>101.9</v>
      </c>
      <c r="D72" s="628">
        <v>108.4</v>
      </c>
      <c r="E72" s="626">
        <v>104.1</v>
      </c>
      <c r="F72" s="627">
        <v>103.5</v>
      </c>
      <c r="G72" s="628">
        <v>103.3</v>
      </c>
      <c r="H72" s="627">
        <v>103.2</v>
      </c>
      <c r="I72" s="628">
        <v>103</v>
      </c>
      <c r="J72" s="627">
        <v>103.2</v>
      </c>
      <c r="K72" s="626">
        <v>103</v>
      </c>
      <c r="L72" s="589"/>
    </row>
    <row r="73" spans="1:12" s="619" customFormat="1" ht="19.5" customHeight="1" x14ac:dyDescent="0.2">
      <c r="A73" s="625" t="s">
        <v>56</v>
      </c>
      <c r="B73" s="624" t="s">
        <v>55</v>
      </c>
      <c r="C73" s="623">
        <v>99.35</v>
      </c>
      <c r="D73" s="622">
        <f>IF(ISERROR(((D70/C70)/(D72/100))*100),0,(((D70/C70)/(D72/100))*100))</f>
        <v>99.10776377462463</v>
      </c>
      <c r="E73" s="620">
        <f>IF(ISERROR(((E70/D70)/(E72/100))*100),0,(((E70/D70)/(E72/100))*100))</f>
        <v>97.087517888099356</v>
      </c>
      <c r="F73" s="621">
        <f>IF(ISERROR(((F70/E70)/(F72/100))*100),0,(((F70/E70)/(F72/100))*100))</f>
        <v>97.277119016249458</v>
      </c>
      <c r="G73" s="622">
        <f>IF(ISERROR(((G70/E70)/(G72/100))*100),0,(((G70/E70)/(G72/100))*100))</f>
        <v>97.575464225996683</v>
      </c>
      <c r="H73" s="621">
        <f>IF(ISERROR(((H70/F70)/(H72/100))*100),0,(((H70/F70)/(H72/100))*100))</f>
        <v>97.883528444187789</v>
      </c>
      <c r="I73" s="622">
        <f>IF(ISERROR(((I70/G70)/(I72/100))*100),0,(((I70/G70)/(I72/100))*100))</f>
        <v>98.400849377743242</v>
      </c>
      <c r="J73" s="621">
        <f>IF(ISERROR(((J70/H70)/(J72/100))*100),0,(((J70/H70)/(J72/100))*100))</f>
        <v>100.6885799662206</v>
      </c>
      <c r="K73" s="620">
        <f>IF(ISERROR(((K70/I70)/(K72/100))*100),0,(((K70/I70)/(K72/100))*100))</f>
        <v>100.97519358078554</v>
      </c>
      <c r="L73" s="584"/>
    </row>
    <row r="74" spans="1:12" ht="39" customHeight="1" x14ac:dyDescent="0.2">
      <c r="A74" s="639" t="s">
        <v>727</v>
      </c>
      <c r="B74" s="638" t="s">
        <v>25</v>
      </c>
      <c r="C74" s="637"/>
      <c r="D74" s="637"/>
      <c r="E74" s="635"/>
      <c r="F74" s="636"/>
      <c r="G74" s="637"/>
      <c r="H74" s="636"/>
      <c r="I74" s="637"/>
      <c r="J74" s="636"/>
      <c r="K74" s="635"/>
      <c r="L74" s="634"/>
    </row>
    <row r="75" spans="1:12" s="619" customFormat="1" ht="19.5" x14ac:dyDescent="0.2">
      <c r="A75" s="630" t="s">
        <v>59</v>
      </c>
      <c r="B75" s="629" t="s">
        <v>38</v>
      </c>
      <c r="C75" s="628"/>
      <c r="D75" s="633">
        <f>IF(ISERROR((D74/C74*100)),0,(D74/C74*100))</f>
        <v>0</v>
      </c>
      <c r="E75" s="631">
        <f>IF(ISERROR((E74/D74*100)),0,(E74/D74*100))</f>
        <v>0</v>
      </c>
      <c r="F75" s="632">
        <f>IF(ISERROR((F74/E74*100)),0,(F74/E74*100))</f>
        <v>0</v>
      </c>
      <c r="G75" s="633">
        <f>IF(ISERROR((G74/E74*100)),0,(G74/E74*100))</f>
        <v>0</v>
      </c>
      <c r="H75" s="632">
        <f>IF(ISERROR((H74/F74*100)),0,(H74/F74*100))</f>
        <v>0</v>
      </c>
      <c r="I75" s="633">
        <f>IF(ISERROR((I74/G74*100)),0,(I74/G74*100))</f>
        <v>0</v>
      </c>
      <c r="J75" s="632">
        <f>IF(ISERROR((J74/H74*100)),0,(J74/H74*100))</f>
        <v>0</v>
      </c>
      <c r="K75" s="631">
        <f>IF(ISERROR((K74/I74*100)),0,(K74/I74*100))</f>
        <v>0</v>
      </c>
      <c r="L75" s="589"/>
    </row>
    <row r="76" spans="1:12" s="619" customFormat="1" x14ac:dyDescent="0.2">
      <c r="A76" s="630" t="s">
        <v>58</v>
      </c>
      <c r="B76" s="629" t="s">
        <v>57</v>
      </c>
      <c r="C76" s="628"/>
      <c r="D76" s="628"/>
      <c r="E76" s="626"/>
      <c r="F76" s="627"/>
      <c r="G76" s="628"/>
      <c r="H76" s="627"/>
      <c r="I76" s="628"/>
      <c r="J76" s="627"/>
      <c r="K76" s="626"/>
      <c r="L76" s="589"/>
    </row>
    <row r="77" spans="1:12" s="619" customFormat="1" ht="19.5" customHeight="1" x14ac:dyDescent="0.2">
      <c r="A77" s="625" t="s">
        <v>56</v>
      </c>
      <c r="B77" s="624" t="s">
        <v>55</v>
      </c>
      <c r="C77" s="623"/>
      <c r="D77" s="622">
        <f>IF(ISERROR(((D74/C74)/(D76/100))*100),0,(((D74/C74)/(D76/100))*100))</f>
        <v>0</v>
      </c>
      <c r="E77" s="620">
        <f>IF(ISERROR(((E74/D74)/(E76/100))*100),0,(((E74/D74)/(E76/100))*100))</f>
        <v>0</v>
      </c>
      <c r="F77" s="621">
        <f>IF(ISERROR(((F74/E74)/(F76/100))*100),0,(((F74/E74)/(F76/100))*100))</f>
        <v>0</v>
      </c>
      <c r="G77" s="622">
        <f>IF(ISERROR(((G74/E74)/(G76/100))*100),0,(((G74/E74)/(G76/100))*100))</f>
        <v>0</v>
      </c>
      <c r="H77" s="621">
        <f>IF(ISERROR(((H74/F74)/(H76/100))*100),0,(((H74/F74)/(H76/100))*100))</f>
        <v>0</v>
      </c>
      <c r="I77" s="622">
        <f>IF(ISERROR(((I74/G74)/(I76/100))*100),0,(((I74/G74)/(I76/100))*100))</f>
        <v>0</v>
      </c>
      <c r="J77" s="621">
        <f>IF(ISERROR(((J74/H74)/(J76/100))*100),0,(((J74/H74)/(J76/100))*100))</f>
        <v>0</v>
      </c>
      <c r="K77" s="620">
        <f>IF(ISERROR(((K74/I74)/(K76/100))*100),0,(((K74/I74)/(K76/100))*100))</f>
        <v>0</v>
      </c>
      <c r="L77" s="584"/>
    </row>
    <row r="78" spans="1:12" ht="39" customHeight="1" x14ac:dyDescent="0.2">
      <c r="A78" s="639" t="s">
        <v>726</v>
      </c>
      <c r="B78" s="638" t="s">
        <v>25</v>
      </c>
      <c r="C78" s="637"/>
      <c r="D78" s="637"/>
      <c r="E78" s="635"/>
      <c r="F78" s="636"/>
      <c r="G78" s="637"/>
      <c r="H78" s="636"/>
      <c r="I78" s="637"/>
      <c r="J78" s="636"/>
      <c r="K78" s="635"/>
      <c r="L78" s="634"/>
    </row>
    <row r="79" spans="1:12" s="619" customFormat="1" ht="19.5" x14ac:dyDescent="0.2">
      <c r="A79" s="630" t="s">
        <v>59</v>
      </c>
      <c r="B79" s="629" t="s">
        <v>38</v>
      </c>
      <c r="C79" s="628"/>
      <c r="D79" s="633">
        <f>IF(ISERROR((D78/C78*100)),0,(D78/C78*100))</f>
        <v>0</v>
      </c>
      <c r="E79" s="631">
        <f>IF(ISERROR((E78/D78*100)),0,(E78/D78*100))</f>
        <v>0</v>
      </c>
      <c r="F79" s="632">
        <f>IF(ISERROR((F78/E78*100)),0,(F78/E78*100))</f>
        <v>0</v>
      </c>
      <c r="G79" s="633">
        <f>IF(ISERROR((G78/E78*100)),0,(G78/E78*100))</f>
        <v>0</v>
      </c>
      <c r="H79" s="632">
        <f>IF(ISERROR((H78/F78*100)),0,(H78/F78*100))</f>
        <v>0</v>
      </c>
      <c r="I79" s="633">
        <f>IF(ISERROR((I78/G78*100)),0,(I78/G78*100))</f>
        <v>0</v>
      </c>
      <c r="J79" s="632">
        <f>IF(ISERROR((J78/H78*100)),0,(J78/H78*100))</f>
        <v>0</v>
      </c>
      <c r="K79" s="631">
        <f>IF(ISERROR((K78/I78*100)),0,(K78/I78*100))</f>
        <v>0</v>
      </c>
      <c r="L79" s="589"/>
    </row>
    <row r="80" spans="1:12" s="619" customFormat="1" x14ac:dyDescent="0.2">
      <c r="A80" s="630" t="s">
        <v>58</v>
      </c>
      <c r="B80" s="629" t="s">
        <v>57</v>
      </c>
      <c r="C80" s="628"/>
      <c r="D80" s="628"/>
      <c r="E80" s="626"/>
      <c r="F80" s="627"/>
      <c r="G80" s="628"/>
      <c r="H80" s="627"/>
      <c r="I80" s="628"/>
      <c r="J80" s="627"/>
      <c r="K80" s="626"/>
      <c r="L80" s="589"/>
    </row>
    <row r="81" spans="1:12" s="619" customFormat="1" ht="19.5" customHeight="1" x14ac:dyDescent="0.2">
      <c r="A81" s="625" t="s">
        <v>56</v>
      </c>
      <c r="B81" s="624" t="s">
        <v>55</v>
      </c>
      <c r="C81" s="623"/>
      <c r="D81" s="622">
        <f>IF(ISERROR(((D78/C78)/(D80/100))*100),0,(((D78/C78)/(D80/100))*100))</f>
        <v>0</v>
      </c>
      <c r="E81" s="620">
        <f>IF(ISERROR(((E78/D78)/(E80/100))*100),0,(((E78/D78)/(E80/100))*100))</f>
        <v>0</v>
      </c>
      <c r="F81" s="621">
        <f>IF(ISERROR(((F78/E78)/(F80/100))*100),0,(((F78/E78)/(F80/100))*100))</f>
        <v>0</v>
      </c>
      <c r="G81" s="622">
        <f>IF(ISERROR(((G78/E78)/(G80/100))*100),0,(((G78/E78)/(G80/100))*100))</f>
        <v>0</v>
      </c>
      <c r="H81" s="621">
        <f>IF(ISERROR(((H78/F78)/(H80/100))*100),0,(((H78/F78)/(H80/100))*100))</f>
        <v>0</v>
      </c>
      <c r="I81" s="622">
        <f>IF(ISERROR(((I78/G78)/(I80/100))*100),0,(((I78/G78)/(I80/100))*100))</f>
        <v>0</v>
      </c>
      <c r="J81" s="621">
        <f>IF(ISERROR(((J78/H78)/(J80/100))*100),0,(((J78/H78)/(J80/100))*100))</f>
        <v>0</v>
      </c>
      <c r="K81" s="620">
        <f>IF(ISERROR(((K78/I78)/(K80/100))*100),0,(((K78/I78)/(K80/100))*100))</f>
        <v>0</v>
      </c>
      <c r="L81" s="584"/>
    </row>
    <row r="82" spans="1:12" ht="29.25" customHeight="1" x14ac:dyDescent="0.2">
      <c r="A82" s="639" t="s">
        <v>725</v>
      </c>
      <c r="B82" s="638" t="s">
        <v>25</v>
      </c>
      <c r="C82" s="637"/>
      <c r="D82" s="637"/>
      <c r="E82" s="635"/>
      <c r="F82" s="636"/>
      <c r="G82" s="637"/>
      <c r="H82" s="636"/>
      <c r="I82" s="637"/>
      <c r="J82" s="636"/>
      <c r="K82" s="635"/>
      <c r="L82" s="634"/>
    </row>
    <row r="83" spans="1:12" s="619" customFormat="1" ht="19.5" x14ac:dyDescent="0.2">
      <c r="A83" s="630" t="s">
        <v>59</v>
      </c>
      <c r="B83" s="629" t="s">
        <v>38</v>
      </c>
      <c r="C83" s="628"/>
      <c r="D83" s="633">
        <f>IF(ISERROR((D82/C82*100)),0,(D82/C82*100))</f>
        <v>0</v>
      </c>
      <c r="E83" s="631">
        <f>IF(ISERROR((E82/D82*100)),0,(E82/D82*100))</f>
        <v>0</v>
      </c>
      <c r="F83" s="632">
        <f>IF(ISERROR((F82/E82*100)),0,(F82/E82*100))</f>
        <v>0</v>
      </c>
      <c r="G83" s="633">
        <f>IF(ISERROR((G82/E82*100)),0,(G82/E82*100))</f>
        <v>0</v>
      </c>
      <c r="H83" s="632">
        <f>IF(ISERROR((H82/F82*100)),0,(H82/F82*100))</f>
        <v>0</v>
      </c>
      <c r="I83" s="633">
        <f>IF(ISERROR((I82/G82*100)),0,(I82/G82*100))</f>
        <v>0</v>
      </c>
      <c r="J83" s="632">
        <f>IF(ISERROR((J82/H82*100)),0,(J82/H82*100))</f>
        <v>0</v>
      </c>
      <c r="K83" s="631">
        <f>IF(ISERROR((K82/I82*100)),0,(K82/I82*100))</f>
        <v>0</v>
      </c>
      <c r="L83" s="589"/>
    </row>
    <row r="84" spans="1:12" s="619" customFormat="1" x14ac:dyDescent="0.2">
      <c r="A84" s="630" t="s">
        <v>58</v>
      </c>
      <c r="B84" s="629" t="s">
        <v>57</v>
      </c>
      <c r="C84" s="628"/>
      <c r="D84" s="628"/>
      <c r="E84" s="626"/>
      <c r="F84" s="627"/>
      <c r="G84" s="628"/>
      <c r="H84" s="627"/>
      <c r="I84" s="628"/>
      <c r="J84" s="627"/>
      <c r="K84" s="626"/>
      <c r="L84" s="589"/>
    </row>
    <row r="85" spans="1:12" s="619" customFormat="1" ht="19.5" customHeight="1" x14ac:dyDescent="0.2">
      <c r="A85" s="625" t="s">
        <v>56</v>
      </c>
      <c r="B85" s="624" t="s">
        <v>55</v>
      </c>
      <c r="C85" s="623"/>
      <c r="D85" s="622">
        <f>IF(ISERROR(((D82/C82)/(D84/100))*100),0,(((D82/C82)/(D84/100))*100))</f>
        <v>0</v>
      </c>
      <c r="E85" s="620">
        <f>IF(ISERROR(((E82/D82)/(E84/100))*100),0,(((E82/D82)/(E84/100))*100))</f>
        <v>0</v>
      </c>
      <c r="F85" s="621">
        <f>IF(ISERROR(((F82/E82)/(F84/100))*100),0,(((F82/E82)/(F84/100))*100))</f>
        <v>0</v>
      </c>
      <c r="G85" s="622">
        <f>IF(ISERROR(((G82/E82)/(G84/100))*100),0,(((G82/E82)/(G84/100))*100))</f>
        <v>0</v>
      </c>
      <c r="H85" s="621">
        <f>IF(ISERROR(((H82/F82)/(H84/100))*100),0,(((H82/F82)/(H84/100))*100))</f>
        <v>0</v>
      </c>
      <c r="I85" s="622">
        <f>IF(ISERROR(((I82/G82)/(I84/100))*100),0,(((I82/G82)/(I84/100))*100))</f>
        <v>0</v>
      </c>
      <c r="J85" s="621">
        <f>IF(ISERROR(((J82/H82)/(J84/100))*100),0,(((J82/H82)/(J84/100))*100))</f>
        <v>0</v>
      </c>
      <c r="K85" s="620">
        <f>IF(ISERROR(((K82/I82)/(K84/100))*100),0,(((K82/I82)/(K84/100))*100))</f>
        <v>0</v>
      </c>
      <c r="L85" s="584"/>
    </row>
    <row r="86" spans="1:12" ht="29.25" customHeight="1" x14ac:dyDescent="0.2">
      <c r="A86" s="639" t="s">
        <v>724</v>
      </c>
      <c r="B86" s="638" t="s">
        <v>25</v>
      </c>
      <c r="C86" s="637">
        <v>4187.8999999999996</v>
      </c>
      <c r="D86" s="637">
        <v>1865</v>
      </c>
      <c r="E86" s="635">
        <v>1560</v>
      </c>
      <c r="F86" s="636">
        <v>1600</v>
      </c>
      <c r="G86" s="637">
        <v>1610</v>
      </c>
      <c r="H86" s="636">
        <v>1650</v>
      </c>
      <c r="I86" s="637">
        <v>1670</v>
      </c>
      <c r="J86" s="636">
        <v>1700</v>
      </c>
      <c r="K86" s="635">
        <v>1725</v>
      </c>
      <c r="L86" s="634"/>
    </row>
    <row r="87" spans="1:12" s="619" customFormat="1" ht="19.5" x14ac:dyDescent="0.2">
      <c r="A87" s="630" t="s">
        <v>59</v>
      </c>
      <c r="B87" s="629" t="s">
        <v>38</v>
      </c>
      <c r="C87" s="628">
        <v>177.42</v>
      </c>
      <c r="D87" s="633">
        <f>IF(ISERROR((D86/C86*100)),0,(D86/C86*100))</f>
        <v>44.533059528642042</v>
      </c>
      <c r="E87" s="631">
        <f>IF(ISERROR((E86/D86*100)),0,(E86/D86*100))</f>
        <v>83.646112600536199</v>
      </c>
      <c r="F87" s="632">
        <f>IF(ISERROR((F86/E86*100)),0,(F86/E86*100))</f>
        <v>102.56410256410255</v>
      </c>
      <c r="G87" s="633">
        <f>IF(ISERROR((G86/E86*100)),0,(G86/E86*100))</f>
        <v>103.20512820512822</v>
      </c>
      <c r="H87" s="632">
        <f>IF(ISERROR((H86/F86*100)),0,(H86/F86*100))</f>
        <v>103.125</v>
      </c>
      <c r="I87" s="633">
        <f>IF(ISERROR((I86/G86*100)),0,(I86/G86*100))</f>
        <v>103.72670807453417</v>
      </c>
      <c r="J87" s="632">
        <f>IF(ISERROR((J86/H86*100)),0,(J86/H86*100))</f>
        <v>103.03030303030303</v>
      </c>
      <c r="K87" s="631">
        <f>IF(ISERROR((K86/I86*100)),0,(K86/I86*100))</f>
        <v>103.29341317365271</v>
      </c>
      <c r="L87" s="589"/>
    </row>
    <row r="88" spans="1:12" s="619" customFormat="1" x14ac:dyDescent="0.2">
      <c r="A88" s="630" t="s">
        <v>58</v>
      </c>
      <c r="B88" s="629" t="s">
        <v>57</v>
      </c>
      <c r="C88" s="628">
        <v>103.2</v>
      </c>
      <c r="D88" s="628">
        <v>103.72</v>
      </c>
      <c r="E88" s="626">
        <v>109.2</v>
      </c>
      <c r="F88" s="627">
        <v>105.8</v>
      </c>
      <c r="G88" s="628">
        <v>105.6</v>
      </c>
      <c r="H88" s="627">
        <v>105.2</v>
      </c>
      <c r="I88" s="628">
        <v>105</v>
      </c>
      <c r="J88" s="627">
        <v>104.5</v>
      </c>
      <c r="K88" s="626">
        <v>104.2</v>
      </c>
      <c r="L88" s="589"/>
    </row>
    <row r="89" spans="1:12" s="619" customFormat="1" ht="19.5" customHeight="1" x14ac:dyDescent="0.2">
      <c r="A89" s="625" t="s">
        <v>56</v>
      </c>
      <c r="B89" s="624" t="s">
        <v>55</v>
      </c>
      <c r="C89" s="623">
        <v>171.92</v>
      </c>
      <c r="D89" s="622">
        <f>IF(ISERROR(((D86/C86)/(D88/100))*100),0,(((D86/C86)/(D88/100))*100))</f>
        <v>42.935846055381845</v>
      </c>
      <c r="E89" s="620">
        <f>IF(ISERROR(((E86/D86)/(E88/100))*100),0,(((E86/D86)/(E88/100))*100))</f>
        <v>76.599004212945218</v>
      </c>
      <c r="F89" s="621">
        <f>IF(ISERROR(((F86/E86)/(F88/100))*100),0,(((F86/E86)/(F88/100))*100))</f>
        <v>96.941495807280305</v>
      </c>
      <c r="G89" s="622">
        <f>IF(ISERROR(((G86/E86)/(G88/100))*100),0,(((G86/E86)/(G88/100))*100))</f>
        <v>97.732128982128984</v>
      </c>
      <c r="H89" s="621">
        <f>IF(ISERROR(((H86/F86)/(H88/100))*100),0,(((H86/F86)/(H88/100))*100))</f>
        <v>98.027566539923953</v>
      </c>
      <c r="I89" s="622">
        <f>IF(ISERROR(((I86/G86)/(I88/100))*100),0,(((I86/G86)/(I88/100))*100))</f>
        <v>98.787341023365869</v>
      </c>
      <c r="J89" s="621">
        <f>IF(ISERROR(((J86/H86)/(J88/100))*100),0,(((J86/H86)/(J88/100))*100))</f>
        <v>98.593591416557928</v>
      </c>
      <c r="K89" s="620">
        <f>IF(ISERROR(((K86/I86)/(K88/100))*100),0,(((K86/I86)/(K88/100))*100))</f>
        <v>99.129955061087045</v>
      </c>
      <c r="L89" s="584"/>
    </row>
    <row r="90" spans="1:12" ht="29.25" customHeight="1" x14ac:dyDescent="0.2">
      <c r="A90" s="639" t="s">
        <v>723</v>
      </c>
      <c r="B90" s="638" t="s">
        <v>25</v>
      </c>
      <c r="C90" s="637"/>
      <c r="D90" s="637"/>
      <c r="E90" s="635"/>
      <c r="F90" s="636"/>
      <c r="G90" s="637"/>
      <c r="H90" s="636"/>
      <c r="I90" s="637"/>
      <c r="J90" s="636"/>
      <c r="K90" s="635"/>
      <c r="L90" s="634"/>
    </row>
    <row r="91" spans="1:12" s="619" customFormat="1" ht="19.5" x14ac:dyDescent="0.2">
      <c r="A91" s="630" t="s">
        <v>59</v>
      </c>
      <c r="B91" s="629" t="s">
        <v>38</v>
      </c>
      <c r="C91" s="628"/>
      <c r="D91" s="633">
        <f>IF(ISERROR((D90/C90*100)),0,(D90/C90*100))</f>
        <v>0</v>
      </c>
      <c r="E91" s="631">
        <f>IF(ISERROR((E90/D90*100)),0,(E90/D90*100))</f>
        <v>0</v>
      </c>
      <c r="F91" s="632">
        <f>IF(ISERROR((F90/E90*100)),0,(F90/E90*100))</f>
        <v>0</v>
      </c>
      <c r="G91" s="633">
        <f>IF(ISERROR((G90/E90*100)),0,(G90/E90*100))</f>
        <v>0</v>
      </c>
      <c r="H91" s="632">
        <f>IF(ISERROR((H90/F90*100)),0,(H90/F90*100))</f>
        <v>0</v>
      </c>
      <c r="I91" s="633">
        <f>IF(ISERROR((I90/G90*100)),0,(I90/G90*100))</f>
        <v>0</v>
      </c>
      <c r="J91" s="632">
        <f>IF(ISERROR((J90/H90*100)),0,(J90/H90*100))</f>
        <v>0</v>
      </c>
      <c r="K91" s="631">
        <f>IF(ISERROR((K90/I90*100)),0,(K90/I90*100))</f>
        <v>0</v>
      </c>
      <c r="L91" s="589"/>
    </row>
    <row r="92" spans="1:12" s="619" customFormat="1" x14ac:dyDescent="0.2">
      <c r="A92" s="630" t="s">
        <v>58</v>
      </c>
      <c r="B92" s="629" t="s">
        <v>57</v>
      </c>
      <c r="C92" s="628"/>
      <c r="D92" s="628"/>
      <c r="E92" s="626"/>
      <c r="F92" s="627"/>
      <c r="G92" s="628"/>
      <c r="H92" s="627"/>
      <c r="I92" s="628"/>
      <c r="J92" s="627"/>
      <c r="K92" s="626"/>
      <c r="L92" s="589"/>
    </row>
    <row r="93" spans="1:12" s="619" customFormat="1" ht="19.5" x14ac:dyDescent="0.2">
      <c r="A93" s="625" t="s">
        <v>56</v>
      </c>
      <c r="B93" s="624" t="s">
        <v>55</v>
      </c>
      <c r="C93" s="623"/>
      <c r="D93" s="622">
        <f>IF(ISERROR(((D90/C90)/(D92/100))*100),0,(((D90/C90)/(D92/100))*100))</f>
        <v>0</v>
      </c>
      <c r="E93" s="620">
        <f>IF(ISERROR(((E90/D90)/(E92/100))*100),0,(((E90/D90)/(E92/100))*100))</f>
        <v>0</v>
      </c>
      <c r="F93" s="621">
        <f>IF(ISERROR(((F90/E90)/(F92/100))*100),0,(((F90/E90)/(F92/100))*100))</f>
        <v>0</v>
      </c>
      <c r="G93" s="622">
        <f>IF(ISERROR(((G90/E90)/(G92/100))*100),0,(((G90/E90)/(G92/100))*100))</f>
        <v>0</v>
      </c>
      <c r="H93" s="621">
        <f>IF(ISERROR(((H90/F90)/(H92/100))*100),0,(((H90/F90)/(H92/100))*100))</f>
        <v>0</v>
      </c>
      <c r="I93" s="622">
        <f>IF(ISERROR(((I90/G90)/(I92/100))*100),0,(((I90/G90)/(I92/100))*100))</f>
        <v>0</v>
      </c>
      <c r="J93" s="621">
        <f>IF(ISERROR(((J90/H90)/(J92/100))*100),0,(((J90/H90)/(J92/100))*100))</f>
        <v>0</v>
      </c>
      <c r="K93" s="620">
        <f>IF(ISERROR(((K90/I90)/(K92/100))*100),0,(((K90/I90)/(K92/100))*100))</f>
        <v>0</v>
      </c>
      <c r="L93" s="584"/>
    </row>
    <row r="94" spans="1:12" ht="29.25" x14ac:dyDescent="0.2">
      <c r="A94" s="639" t="s">
        <v>722</v>
      </c>
      <c r="B94" s="638" t="s">
        <v>25</v>
      </c>
      <c r="C94" s="637"/>
      <c r="D94" s="637"/>
      <c r="E94" s="635"/>
      <c r="F94" s="636"/>
      <c r="G94" s="637"/>
      <c r="H94" s="636"/>
      <c r="I94" s="637"/>
      <c r="J94" s="636"/>
      <c r="K94" s="635"/>
      <c r="L94" s="634"/>
    </row>
    <row r="95" spans="1:12" s="619" customFormat="1" ht="19.5" x14ac:dyDescent="0.2">
      <c r="A95" s="630" t="s">
        <v>59</v>
      </c>
      <c r="B95" s="629" t="s">
        <v>38</v>
      </c>
      <c r="C95" s="628"/>
      <c r="D95" s="633">
        <f>IF(ISERROR((D94/C94*100)),0,(D94/C94*100))</f>
        <v>0</v>
      </c>
      <c r="E95" s="631">
        <f>IF(ISERROR((E94/D94*100)),0,(E94/D94*100))</f>
        <v>0</v>
      </c>
      <c r="F95" s="632">
        <f>IF(ISERROR((F94/E94*100)),0,(F94/E94*100))</f>
        <v>0</v>
      </c>
      <c r="G95" s="633">
        <f>IF(ISERROR((G94/E94*100)),0,(G94/E94*100))</f>
        <v>0</v>
      </c>
      <c r="H95" s="632">
        <f>IF(ISERROR((H94/F94*100)),0,(H94/F94*100))</f>
        <v>0</v>
      </c>
      <c r="I95" s="633">
        <f>IF(ISERROR((I94/G94*100)),0,(I94/G94*100))</f>
        <v>0</v>
      </c>
      <c r="J95" s="632">
        <f>IF(ISERROR((J94/H94*100)),0,(J94/H94*100))</f>
        <v>0</v>
      </c>
      <c r="K95" s="631">
        <f>IF(ISERROR((K94/I94*100)),0,(K94/I94*100))</f>
        <v>0</v>
      </c>
      <c r="L95" s="589"/>
    </row>
    <row r="96" spans="1:12" s="619" customFormat="1" x14ac:dyDescent="0.2">
      <c r="A96" s="630" t="s">
        <v>58</v>
      </c>
      <c r="B96" s="629" t="s">
        <v>57</v>
      </c>
      <c r="C96" s="628"/>
      <c r="D96" s="628"/>
      <c r="E96" s="626"/>
      <c r="F96" s="627"/>
      <c r="G96" s="628"/>
      <c r="H96" s="627"/>
      <c r="I96" s="628"/>
      <c r="J96" s="627"/>
      <c r="K96" s="626"/>
      <c r="L96" s="589"/>
    </row>
    <row r="97" spans="1:12" s="619" customFormat="1" ht="19.5" x14ac:dyDescent="0.2">
      <c r="A97" s="625" t="s">
        <v>56</v>
      </c>
      <c r="B97" s="624" t="s">
        <v>55</v>
      </c>
      <c r="C97" s="623"/>
      <c r="D97" s="622">
        <f>IF(ISERROR(((D94/C94)/(D96/100))*100),0,(((D94/C94)/(D96/100))*100))</f>
        <v>0</v>
      </c>
      <c r="E97" s="620">
        <f>IF(ISERROR(((E94/D94)/(E96/100))*100),0,(((E94/D94)/(E96/100))*100))</f>
        <v>0</v>
      </c>
      <c r="F97" s="621">
        <f>IF(ISERROR(((F94/E94)/(F96/100))*100),0,(((F94/E94)/(F96/100))*100))</f>
        <v>0</v>
      </c>
      <c r="G97" s="622">
        <f>IF(ISERROR(((G94/E94)/(G96/100))*100),0,(((G94/E94)/(G96/100))*100))</f>
        <v>0</v>
      </c>
      <c r="H97" s="621">
        <f>IF(ISERROR(((H94/F94)/(H96/100))*100),0,(((H94/F94)/(H96/100))*100))</f>
        <v>0</v>
      </c>
      <c r="I97" s="622">
        <f>IF(ISERROR(((I94/G94)/(I96/100))*100),0,(((I94/G94)/(I96/100))*100))</f>
        <v>0</v>
      </c>
      <c r="J97" s="621">
        <f>IF(ISERROR(((J94/H94)/(J96/100))*100),0,(((J94/H94)/(J96/100))*100))</f>
        <v>0</v>
      </c>
      <c r="K97" s="620">
        <f>IF(ISERROR(((K94/I94)/(K96/100))*100),0,(((K94/I94)/(K96/100))*100))</f>
        <v>0</v>
      </c>
      <c r="L97" s="584"/>
    </row>
    <row r="98" spans="1:12" ht="18" x14ac:dyDescent="0.2">
      <c r="A98" s="618" t="s">
        <v>54</v>
      </c>
      <c r="B98" s="617"/>
      <c r="C98" s="616"/>
      <c r="D98" s="616"/>
      <c r="E98" s="614"/>
      <c r="F98" s="615"/>
      <c r="G98" s="616"/>
      <c r="H98" s="615"/>
      <c r="I98" s="616"/>
      <c r="J98" s="615"/>
      <c r="K98" s="614"/>
      <c r="L98" s="613"/>
    </row>
    <row r="99" spans="1:12" s="596" customFormat="1" ht="54" x14ac:dyDescent="0.2">
      <c r="A99" s="604" t="s">
        <v>721</v>
      </c>
      <c r="B99" s="603" t="s">
        <v>38</v>
      </c>
      <c r="C99" s="602">
        <f t="shared" ref="C99:K99" si="1">C13</f>
        <v>126.47</v>
      </c>
      <c r="D99" s="602">
        <f t="shared" si="1"/>
        <v>114.4663252585357</v>
      </c>
      <c r="E99" s="601">
        <f t="shared" si="1"/>
        <v>107.12427773774247</v>
      </c>
      <c r="F99" s="600">
        <f t="shared" si="1"/>
        <v>99.336702903306346</v>
      </c>
      <c r="G99" s="601">
        <f t="shared" si="1"/>
        <v>99.86786007999612</v>
      </c>
      <c r="H99" s="600">
        <f t="shared" si="1"/>
        <v>100.12833727187969</v>
      </c>
      <c r="I99" s="601">
        <f t="shared" si="1"/>
        <v>101.06257861502507</v>
      </c>
      <c r="J99" s="600">
        <f t="shared" si="1"/>
        <v>100.83058565529144</v>
      </c>
      <c r="K99" s="599">
        <f t="shared" si="1"/>
        <v>101.83150183150182</v>
      </c>
      <c r="L99" s="598" t="s">
        <v>693</v>
      </c>
    </row>
    <row r="100" spans="1:12" x14ac:dyDescent="0.2">
      <c r="A100" s="612" t="s">
        <v>720</v>
      </c>
      <c r="B100" s="611" t="s">
        <v>32</v>
      </c>
      <c r="C100" s="593"/>
      <c r="D100" s="593"/>
      <c r="E100" s="592"/>
      <c r="F100" s="591"/>
      <c r="G100" s="592"/>
      <c r="H100" s="591"/>
      <c r="I100" s="592"/>
      <c r="J100" s="608"/>
      <c r="K100" s="590"/>
      <c r="L100" s="589" t="s">
        <v>681</v>
      </c>
    </row>
    <row r="101" spans="1:12" x14ac:dyDescent="0.2">
      <c r="A101" s="612" t="s">
        <v>719</v>
      </c>
      <c r="B101" s="611" t="s">
        <v>32</v>
      </c>
      <c r="C101" s="593"/>
      <c r="D101" s="593"/>
      <c r="E101" s="592"/>
      <c r="F101" s="591"/>
      <c r="G101" s="592"/>
      <c r="H101" s="591"/>
      <c r="I101" s="592"/>
      <c r="J101" s="608"/>
      <c r="K101" s="590"/>
      <c r="L101" s="589" t="s">
        <v>681</v>
      </c>
    </row>
    <row r="102" spans="1:12" x14ac:dyDescent="0.2">
      <c r="A102" s="612" t="s">
        <v>718</v>
      </c>
      <c r="B102" s="611" t="s">
        <v>32</v>
      </c>
      <c r="C102" s="593"/>
      <c r="D102" s="593"/>
      <c r="E102" s="592"/>
      <c r="F102" s="591"/>
      <c r="G102" s="592"/>
      <c r="H102" s="591"/>
      <c r="I102" s="592"/>
      <c r="J102" s="608"/>
      <c r="K102" s="590"/>
      <c r="L102" s="589" t="s">
        <v>681</v>
      </c>
    </row>
    <row r="103" spans="1:12" x14ac:dyDescent="0.2">
      <c r="A103" s="612" t="s">
        <v>717</v>
      </c>
      <c r="B103" s="611" t="s">
        <v>32</v>
      </c>
      <c r="C103" s="593"/>
      <c r="D103" s="593"/>
      <c r="E103" s="592"/>
      <c r="F103" s="591"/>
      <c r="G103" s="592"/>
      <c r="H103" s="591"/>
      <c r="I103" s="592"/>
      <c r="J103" s="608"/>
      <c r="K103" s="590"/>
      <c r="L103" s="589" t="s">
        <v>681</v>
      </c>
    </row>
    <row r="104" spans="1:12" x14ac:dyDescent="0.2">
      <c r="A104" s="612" t="s">
        <v>716</v>
      </c>
      <c r="B104" s="611" t="s">
        <v>32</v>
      </c>
      <c r="C104" s="593"/>
      <c r="D104" s="593"/>
      <c r="E104" s="592"/>
      <c r="F104" s="591"/>
      <c r="G104" s="592"/>
      <c r="H104" s="591"/>
      <c r="I104" s="592"/>
      <c r="J104" s="608"/>
      <c r="K104" s="590"/>
      <c r="L104" s="589" t="s">
        <v>681</v>
      </c>
    </row>
    <row r="105" spans="1:12" x14ac:dyDescent="0.2">
      <c r="A105" s="612" t="s">
        <v>715</v>
      </c>
      <c r="B105" s="611" t="s">
        <v>32</v>
      </c>
      <c r="C105" s="593"/>
      <c r="D105" s="593"/>
      <c r="E105" s="592"/>
      <c r="F105" s="591"/>
      <c r="G105" s="592"/>
      <c r="H105" s="591"/>
      <c r="I105" s="592"/>
      <c r="J105" s="608"/>
      <c r="K105" s="590"/>
      <c r="L105" s="589" t="s">
        <v>681</v>
      </c>
    </row>
    <row r="106" spans="1:12" x14ac:dyDescent="0.2">
      <c r="A106" s="612" t="s">
        <v>714</v>
      </c>
      <c r="B106" s="611" t="s">
        <v>32</v>
      </c>
      <c r="C106" s="593"/>
      <c r="D106" s="593"/>
      <c r="E106" s="592"/>
      <c r="F106" s="591"/>
      <c r="G106" s="592"/>
      <c r="H106" s="591"/>
      <c r="I106" s="592"/>
      <c r="J106" s="608"/>
      <c r="K106" s="590"/>
      <c r="L106" s="589" t="s">
        <v>681</v>
      </c>
    </row>
    <row r="107" spans="1:12" x14ac:dyDescent="0.2">
      <c r="A107" s="612" t="s">
        <v>713</v>
      </c>
      <c r="B107" s="611" t="s">
        <v>32</v>
      </c>
      <c r="C107" s="593"/>
      <c r="D107" s="593"/>
      <c r="E107" s="592"/>
      <c r="F107" s="591"/>
      <c r="G107" s="592"/>
      <c r="H107" s="591"/>
      <c r="I107" s="592"/>
      <c r="J107" s="608"/>
      <c r="K107" s="590"/>
      <c r="L107" s="589" t="s">
        <v>681</v>
      </c>
    </row>
    <row r="108" spans="1:12" x14ac:dyDescent="0.2">
      <c r="A108" s="612" t="s">
        <v>712</v>
      </c>
      <c r="B108" s="611" t="s">
        <v>32</v>
      </c>
      <c r="C108" s="593"/>
      <c r="D108" s="593"/>
      <c r="E108" s="592"/>
      <c r="F108" s="591"/>
      <c r="G108" s="592"/>
      <c r="H108" s="591"/>
      <c r="I108" s="592"/>
      <c r="J108" s="608"/>
      <c r="K108" s="590"/>
      <c r="L108" s="589" t="s">
        <v>681</v>
      </c>
    </row>
    <row r="109" spans="1:12" x14ac:dyDescent="0.2">
      <c r="A109" s="612" t="s">
        <v>711</v>
      </c>
      <c r="B109" s="611" t="s">
        <v>32</v>
      </c>
      <c r="C109" s="593"/>
      <c r="D109" s="593"/>
      <c r="E109" s="592"/>
      <c r="F109" s="591"/>
      <c r="G109" s="592"/>
      <c r="H109" s="591"/>
      <c r="I109" s="592"/>
      <c r="J109" s="608"/>
      <c r="K109" s="590"/>
      <c r="L109" s="589" t="s">
        <v>681</v>
      </c>
    </row>
    <row r="110" spans="1:12" x14ac:dyDescent="0.2">
      <c r="A110" s="612" t="s">
        <v>710</v>
      </c>
      <c r="B110" s="611" t="s">
        <v>32</v>
      </c>
      <c r="C110" s="593"/>
      <c r="D110" s="593"/>
      <c r="E110" s="592"/>
      <c r="F110" s="591"/>
      <c r="G110" s="592"/>
      <c r="H110" s="591"/>
      <c r="I110" s="592"/>
      <c r="J110" s="608"/>
      <c r="K110" s="590"/>
      <c r="L110" s="589" t="s">
        <v>681</v>
      </c>
    </row>
    <row r="111" spans="1:12" x14ac:dyDescent="0.2">
      <c r="A111" s="612" t="s">
        <v>709</v>
      </c>
      <c r="B111" s="611" t="s">
        <v>32</v>
      </c>
      <c r="C111" s="593"/>
      <c r="D111" s="593"/>
      <c r="E111" s="592"/>
      <c r="F111" s="591"/>
      <c r="G111" s="592"/>
      <c r="H111" s="591"/>
      <c r="I111" s="592"/>
      <c r="J111" s="608"/>
      <c r="K111" s="590"/>
      <c r="L111" s="589" t="s">
        <v>681</v>
      </c>
    </row>
    <row r="112" spans="1:12" x14ac:dyDescent="0.2">
      <c r="A112" s="612" t="s">
        <v>708</v>
      </c>
      <c r="B112" s="611" t="s">
        <v>32</v>
      </c>
      <c r="C112" s="593"/>
      <c r="D112" s="593"/>
      <c r="E112" s="592"/>
      <c r="F112" s="591"/>
      <c r="G112" s="592"/>
      <c r="H112" s="591"/>
      <c r="I112" s="592"/>
      <c r="J112" s="608"/>
      <c r="K112" s="590"/>
      <c r="L112" s="589" t="s">
        <v>681</v>
      </c>
    </row>
    <row r="113" spans="1:12" x14ac:dyDescent="0.2">
      <c r="A113" s="612" t="s">
        <v>707</v>
      </c>
      <c r="B113" s="611" t="s">
        <v>32</v>
      </c>
      <c r="C113" s="593"/>
      <c r="D113" s="593"/>
      <c r="E113" s="592"/>
      <c r="F113" s="591"/>
      <c r="G113" s="592"/>
      <c r="H113" s="591"/>
      <c r="I113" s="592"/>
      <c r="J113" s="608"/>
      <c r="K113" s="590"/>
      <c r="L113" s="589" t="s">
        <v>681</v>
      </c>
    </row>
    <row r="114" spans="1:12" x14ac:dyDescent="0.2">
      <c r="A114" s="612" t="s">
        <v>706</v>
      </c>
      <c r="B114" s="611" t="s">
        <v>32</v>
      </c>
      <c r="C114" s="593"/>
      <c r="D114" s="593"/>
      <c r="E114" s="592"/>
      <c r="F114" s="591"/>
      <c r="G114" s="592"/>
      <c r="H114" s="591"/>
      <c r="I114" s="592"/>
      <c r="J114" s="608"/>
      <c r="K114" s="590"/>
      <c r="L114" s="589" t="s">
        <v>681</v>
      </c>
    </row>
    <row r="115" spans="1:12" x14ac:dyDescent="0.2">
      <c r="A115" s="612" t="s">
        <v>705</v>
      </c>
      <c r="B115" s="611" t="s">
        <v>32</v>
      </c>
      <c r="C115" s="593"/>
      <c r="D115" s="593"/>
      <c r="E115" s="592"/>
      <c r="F115" s="591"/>
      <c r="G115" s="592"/>
      <c r="H115" s="591"/>
      <c r="I115" s="592"/>
      <c r="J115" s="608"/>
      <c r="K115" s="590"/>
      <c r="L115" s="589" t="s">
        <v>681</v>
      </c>
    </row>
    <row r="116" spans="1:12" x14ac:dyDescent="0.2">
      <c r="A116" s="612" t="s">
        <v>704</v>
      </c>
      <c r="B116" s="611" t="s">
        <v>32</v>
      </c>
      <c r="C116" s="593"/>
      <c r="D116" s="593"/>
      <c r="E116" s="592"/>
      <c r="F116" s="591"/>
      <c r="G116" s="592"/>
      <c r="H116" s="591"/>
      <c r="I116" s="592"/>
      <c r="J116" s="608"/>
      <c r="K116" s="590"/>
      <c r="L116" s="589" t="s">
        <v>681</v>
      </c>
    </row>
    <row r="117" spans="1:12" x14ac:dyDescent="0.2">
      <c r="A117" s="612" t="s">
        <v>703</v>
      </c>
      <c r="B117" s="611" t="s">
        <v>32</v>
      </c>
      <c r="C117" s="593"/>
      <c r="D117" s="593"/>
      <c r="E117" s="592"/>
      <c r="F117" s="591"/>
      <c r="G117" s="592"/>
      <c r="H117" s="591"/>
      <c r="I117" s="592"/>
      <c r="J117" s="608"/>
      <c r="K117" s="590"/>
      <c r="L117" s="589" t="s">
        <v>681</v>
      </c>
    </row>
    <row r="118" spans="1:12" x14ac:dyDescent="0.2">
      <c r="A118" s="612" t="s">
        <v>702</v>
      </c>
      <c r="B118" s="611" t="s">
        <v>32</v>
      </c>
      <c r="C118" s="593"/>
      <c r="D118" s="593"/>
      <c r="E118" s="592"/>
      <c r="F118" s="591"/>
      <c r="G118" s="592"/>
      <c r="H118" s="591"/>
      <c r="I118" s="592"/>
      <c r="J118" s="608"/>
      <c r="K118" s="590"/>
      <c r="L118" s="589" t="s">
        <v>681</v>
      </c>
    </row>
    <row r="119" spans="1:12" x14ac:dyDescent="0.2">
      <c r="A119" s="612" t="s">
        <v>701</v>
      </c>
      <c r="B119" s="611" t="s">
        <v>32</v>
      </c>
      <c r="C119" s="593"/>
      <c r="D119" s="593"/>
      <c r="E119" s="592"/>
      <c r="F119" s="591"/>
      <c r="G119" s="592"/>
      <c r="H119" s="591"/>
      <c r="I119" s="592"/>
      <c r="J119" s="608"/>
      <c r="K119" s="590"/>
      <c r="L119" s="589" t="s">
        <v>681</v>
      </c>
    </row>
    <row r="120" spans="1:12" x14ac:dyDescent="0.2">
      <c r="A120" s="612" t="s">
        <v>700</v>
      </c>
      <c r="B120" s="611" t="s">
        <v>32</v>
      </c>
      <c r="C120" s="593"/>
      <c r="D120" s="593"/>
      <c r="E120" s="592"/>
      <c r="F120" s="591"/>
      <c r="G120" s="592"/>
      <c r="H120" s="591"/>
      <c r="I120" s="592"/>
      <c r="J120" s="608"/>
      <c r="K120" s="590"/>
      <c r="L120" s="589" t="s">
        <v>681</v>
      </c>
    </row>
    <row r="121" spans="1:12" x14ac:dyDescent="0.2">
      <c r="A121" s="612" t="s">
        <v>699</v>
      </c>
      <c r="B121" s="611" t="s">
        <v>32</v>
      </c>
      <c r="C121" s="593">
        <v>1677.18</v>
      </c>
      <c r="D121" s="593">
        <v>1330.72</v>
      </c>
      <c r="E121" s="592">
        <v>1135</v>
      </c>
      <c r="F121" s="591">
        <v>1035</v>
      </c>
      <c r="G121" s="592">
        <v>1040</v>
      </c>
      <c r="H121" s="591">
        <v>1035</v>
      </c>
      <c r="I121" s="592">
        <v>1040</v>
      </c>
      <c r="J121" s="608">
        <v>1035</v>
      </c>
      <c r="K121" s="590">
        <v>1040</v>
      </c>
      <c r="L121" s="589" t="s">
        <v>681</v>
      </c>
    </row>
    <row r="122" spans="1:12" x14ac:dyDescent="0.2">
      <c r="A122" s="612" t="s">
        <v>698</v>
      </c>
      <c r="B122" s="611" t="s">
        <v>32</v>
      </c>
      <c r="C122" s="593"/>
      <c r="D122" s="593"/>
      <c r="E122" s="592"/>
      <c r="F122" s="591"/>
      <c r="G122" s="592"/>
      <c r="H122" s="591"/>
      <c r="I122" s="592"/>
      <c r="J122" s="608"/>
      <c r="K122" s="590"/>
      <c r="L122" s="589" t="s">
        <v>681</v>
      </c>
    </row>
    <row r="123" spans="1:12" x14ac:dyDescent="0.2">
      <c r="A123" s="612" t="s">
        <v>697</v>
      </c>
      <c r="B123" s="611" t="s">
        <v>32</v>
      </c>
      <c r="C123" s="593"/>
      <c r="D123" s="593"/>
      <c r="E123" s="592"/>
      <c r="F123" s="591"/>
      <c r="G123" s="592"/>
      <c r="H123" s="591"/>
      <c r="I123" s="592"/>
      <c r="J123" s="608"/>
      <c r="K123" s="590"/>
      <c r="L123" s="589" t="s">
        <v>681</v>
      </c>
    </row>
    <row r="124" spans="1:12" x14ac:dyDescent="0.2">
      <c r="A124" s="612" t="s">
        <v>696</v>
      </c>
      <c r="B124" s="611" t="s">
        <v>32</v>
      </c>
      <c r="C124" s="593">
        <v>156980</v>
      </c>
      <c r="D124" s="593">
        <v>186404</v>
      </c>
      <c r="E124" s="592">
        <v>201953</v>
      </c>
      <c r="F124" s="591">
        <v>201953</v>
      </c>
      <c r="G124" s="592">
        <v>201953</v>
      </c>
      <c r="H124" s="591">
        <v>202200</v>
      </c>
      <c r="I124" s="592">
        <v>204090</v>
      </c>
      <c r="J124" s="608">
        <v>203870</v>
      </c>
      <c r="K124" s="590">
        <v>207800</v>
      </c>
      <c r="L124" s="589" t="s">
        <v>681</v>
      </c>
    </row>
    <row r="125" spans="1:12" x14ac:dyDescent="0.2">
      <c r="A125" s="612" t="s">
        <v>695</v>
      </c>
      <c r="B125" s="611" t="s">
        <v>32</v>
      </c>
      <c r="C125" s="593"/>
      <c r="D125" s="593"/>
      <c r="E125" s="592"/>
      <c r="F125" s="591"/>
      <c r="G125" s="592"/>
      <c r="H125" s="591"/>
      <c r="I125" s="592"/>
      <c r="J125" s="608"/>
      <c r="K125" s="590"/>
      <c r="L125" s="589" t="s">
        <v>681</v>
      </c>
    </row>
    <row r="126" spans="1:12" x14ac:dyDescent="0.2">
      <c r="A126" s="591"/>
      <c r="B126" s="593"/>
      <c r="C126" s="593"/>
      <c r="D126" s="593"/>
      <c r="E126" s="592"/>
      <c r="F126" s="591"/>
      <c r="G126" s="592"/>
      <c r="H126" s="591"/>
      <c r="I126" s="592"/>
      <c r="J126" s="608"/>
      <c r="K126" s="590"/>
      <c r="L126" s="589" t="s">
        <v>681</v>
      </c>
    </row>
    <row r="127" spans="1:12" x14ac:dyDescent="0.2">
      <c r="A127" s="591"/>
      <c r="B127" s="593"/>
      <c r="C127" s="593"/>
      <c r="D127" s="593"/>
      <c r="E127" s="592"/>
      <c r="F127" s="591"/>
      <c r="G127" s="592"/>
      <c r="H127" s="591"/>
      <c r="I127" s="592"/>
      <c r="J127" s="608"/>
      <c r="K127" s="590"/>
      <c r="L127" s="589" t="s">
        <v>681</v>
      </c>
    </row>
    <row r="128" spans="1:12" x14ac:dyDescent="0.2">
      <c r="A128" s="591"/>
      <c r="B128" s="593"/>
      <c r="C128" s="593"/>
      <c r="D128" s="593"/>
      <c r="E128" s="592"/>
      <c r="F128" s="591"/>
      <c r="G128" s="592"/>
      <c r="H128" s="591"/>
      <c r="I128" s="592"/>
      <c r="J128" s="608"/>
      <c r="K128" s="590"/>
      <c r="L128" s="589" t="s">
        <v>681</v>
      </c>
    </row>
    <row r="129" spans="1:12" x14ac:dyDescent="0.2">
      <c r="A129" s="591"/>
      <c r="B129" s="593"/>
      <c r="C129" s="593"/>
      <c r="D129" s="593"/>
      <c r="E129" s="592"/>
      <c r="F129" s="591"/>
      <c r="G129" s="592"/>
      <c r="H129" s="591"/>
      <c r="I129" s="592"/>
      <c r="J129" s="608"/>
      <c r="K129" s="590"/>
      <c r="L129" s="589" t="s">
        <v>681</v>
      </c>
    </row>
    <row r="130" spans="1:12" x14ac:dyDescent="0.2">
      <c r="A130" s="591"/>
      <c r="B130" s="593"/>
      <c r="C130" s="593"/>
      <c r="D130" s="593"/>
      <c r="E130" s="592"/>
      <c r="F130" s="591"/>
      <c r="G130" s="592"/>
      <c r="H130" s="591"/>
      <c r="I130" s="592"/>
      <c r="J130" s="608"/>
      <c r="K130" s="590"/>
      <c r="L130" s="589" t="s">
        <v>681</v>
      </c>
    </row>
    <row r="131" spans="1:12" x14ac:dyDescent="0.2">
      <c r="A131" s="586"/>
      <c r="B131" s="588"/>
      <c r="C131" s="588"/>
      <c r="D131" s="588"/>
      <c r="E131" s="587"/>
      <c r="F131" s="586"/>
      <c r="G131" s="587"/>
      <c r="H131" s="586"/>
      <c r="I131" s="587"/>
      <c r="J131" s="608"/>
      <c r="K131" s="590"/>
      <c r="L131" s="584" t="s">
        <v>681</v>
      </c>
    </row>
    <row r="132" spans="1:12" s="596" customFormat="1" ht="54" x14ac:dyDescent="0.2">
      <c r="A132" s="604" t="s">
        <v>694</v>
      </c>
      <c r="B132" s="603" t="s">
        <v>38</v>
      </c>
      <c r="C132" s="602">
        <f t="shared" ref="C132:K132" si="2">C17</f>
        <v>0</v>
      </c>
      <c r="D132" s="602">
        <f t="shared" si="2"/>
        <v>0</v>
      </c>
      <c r="E132" s="601">
        <f t="shared" si="2"/>
        <v>0</v>
      </c>
      <c r="F132" s="600">
        <f t="shared" si="2"/>
        <v>0</v>
      </c>
      <c r="G132" s="601">
        <f t="shared" si="2"/>
        <v>0</v>
      </c>
      <c r="H132" s="600">
        <f t="shared" si="2"/>
        <v>0</v>
      </c>
      <c r="I132" s="601">
        <f t="shared" si="2"/>
        <v>0</v>
      </c>
      <c r="J132" s="600">
        <f t="shared" si="2"/>
        <v>0</v>
      </c>
      <c r="K132" s="599">
        <f t="shared" si="2"/>
        <v>0</v>
      </c>
      <c r="L132" s="598" t="s">
        <v>693</v>
      </c>
    </row>
    <row r="133" spans="1:12" x14ac:dyDescent="0.2">
      <c r="A133" s="612" t="s">
        <v>692</v>
      </c>
      <c r="B133" s="611" t="s">
        <v>682</v>
      </c>
      <c r="C133" s="593"/>
      <c r="D133" s="593"/>
      <c r="E133" s="592"/>
      <c r="F133" s="591"/>
      <c r="G133" s="592"/>
      <c r="H133" s="591"/>
      <c r="I133" s="592"/>
      <c r="J133" s="608"/>
      <c r="K133" s="590"/>
      <c r="L133" s="589" t="s">
        <v>681</v>
      </c>
    </row>
    <row r="134" spans="1:12" x14ac:dyDescent="0.2">
      <c r="A134" s="612" t="s">
        <v>691</v>
      </c>
      <c r="B134" s="611" t="s">
        <v>682</v>
      </c>
      <c r="C134" s="593"/>
      <c r="D134" s="593"/>
      <c r="E134" s="592"/>
      <c r="F134" s="591"/>
      <c r="G134" s="592"/>
      <c r="H134" s="591"/>
      <c r="I134" s="592"/>
      <c r="J134" s="608"/>
      <c r="K134" s="590"/>
      <c r="L134" s="589" t="s">
        <v>681</v>
      </c>
    </row>
    <row r="135" spans="1:12" x14ac:dyDescent="0.2">
      <c r="A135" s="612" t="s">
        <v>690</v>
      </c>
      <c r="B135" s="611" t="s">
        <v>682</v>
      </c>
      <c r="C135" s="593"/>
      <c r="D135" s="593"/>
      <c r="E135" s="592"/>
      <c r="F135" s="591"/>
      <c r="G135" s="592"/>
      <c r="H135" s="591"/>
      <c r="I135" s="592"/>
      <c r="J135" s="608"/>
      <c r="K135" s="590"/>
      <c r="L135" s="589" t="s">
        <v>681</v>
      </c>
    </row>
    <row r="136" spans="1:12" x14ac:dyDescent="0.2">
      <c r="A136" s="612" t="s">
        <v>689</v>
      </c>
      <c r="B136" s="611" t="s">
        <v>682</v>
      </c>
      <c r="C136" s="593"/>
      <c r="D136" s="593"/>
      <c r="E136" s="592"/>
      <c r="F136" s="591"/>
      <c r="G136" s="592"/>
      <c r="H136" s="591"/>
      <c r="I136" s="592"/>
      <c r="J136" s="608"/>
      <c r="K136" s="590"/>
      <c r="L136" s="589" t="s">
        <v>681</v>
      </c>
    </row>
    <row r="137" spans="1:12" x14ac:dyDescent="0.2">
      <c r="A137" s="612" t="s">
        <v>688</v>
      </c>
      <c r="B137" s="611" t="s">
        <v>682</v>
      </c>
      <c r="C137" s="593"/>
      <c r="D137" s="593"/>
      <c r="E137" s="592"/>
      <c r="F137" s="591"/>
      <c r="G137" s="592"/>
      <c r="H137" s="591"/>
      <c r="I137" s="592"/>
      <c r="J137" s="608"/>
      <c r="K137" s="590"/>
      <c r="L137" s="589" t="s">
        <v>681</v>
      </c>
    </row>
    <row r="138" spans="1:12" x14ac:dyDescent="0.2">
      <c r="A138" s="612" t="s">
        <v>687</v>
      </c>
      <c r="B138" s="611" t="s">
        <v>682</v>
      </c>
      <c r="C138" s="593"/>
      <c r="D138" s="593"/>
      <c r="E138" s="592"/>
      <c r="F138" s="591"/>
      <c r="G138" s="592"/>
      <c r="H138" s="591"/>
      <c r="I138" s="592"/>
      <c r="J138" s="608"/>
      <c r="K138" s="590"/>
      <c r="L138" s="589" t="s">
        <v>681</v>
      </c>
    </row>
    <row r="139" spans="1:12" ht="19.5" x14ac:dyDescent="0.2">
      <c r="A139" s="612" t="s">
        <v>686</v>
      </c>
      <c r="B139" s="611" t="s">
        <v>682</v>
      </c>
      <c r="C139" s="593"/>
      <c r="D139" s="593"/>
      <c r="E139" s="592"/>
      <c r="F139" s="591"/>
      <c r="G139" s="592"/>
      <c r="H139" s="591"/>
      <c r="I139" s="592"/>
      <c r="J139" s="608"/>
      <c r="K139" s="590"/>
      <c r="L139" s="589" t="s">
        <v>681</v>
      </c>
    </row>
    <row r="140" spans="1:12" ht="19.5" x14ac:dyDescent="0.2">
      <c r="A140" s="612" t="s">
        <v>685</v>
      </c>
      <c r="B140" s="611" t="s">
        <v>682</v>
      </c>
      <c r="C140" s="593"/>
      <c r="D140" s="593"/>
      <c r="E140" s="592"/>
      <c r="F140" s="591"/>
      <c r="G140" s="592"/>
      <c r="H140" s="591"/>
      <c r="I140" s="592"/>
      <c r="J140" s="608"/>
      <c r="K140" s="590"/>
      <c r="L140" s="589" t="s">
        <v>681</v>
      </c>
    </row>
    <row r="141" spans="1:12" x14ac:dyDescent="0.2">
      <c r="A141" s="612" t="s">
        <v>684</v>
      </c>
      <c r="B141" s="611" t="s">
        <v>682</v>
      </c>
      <c r="C141" s="593"/>
      <c r="D141" s="593"/>
      <c r="E141" s="592"/>
      <c r="F141" s="591"/>
      <c r="G141" s="592"/>
      <c r="H141" s="591"/>
      <c r="I141" s="592"/>
      <c r="J141" s="608"/>
      <c r="K141" s="590"/>
      <c r="L141" s="589" t="s">
        <v>681</v>
      </c>
    </row>
    <row r="142" spans="1:12" x14ac:dyDescent="0.2">
      <c r="A142" s="612" t="s">
        <v>683</v>
      </c>
      <c r="B142" s="611" t="s">
        <v>682</v>
      </c>
      <c r="C142" s="593"/>
      <c r="D142" s="593"/>
      <c r="E142" s="592"/>
      <c r="F142" s="591"/>
      <c r="G142" s="592"/>
      <c r="H142" s="591"/>
      <c r="I142" s="592"/>
      <c r="J142" s="608"/>
      <c r="K142" s="590"/>
      <c r="L142" s="589" t="s">
        <v>681</v>
      </c>
    </row>
    <row r="143" spans="1:12" x14ac:dyDescent="0.2">
      <c r="A143" s="591"/>
      <c r="B143" s="593"/>
      <c r="C143" s="593"/>
      <c r="D143" s="593"/>
      <c r="E143" s="592"/>
      <c r="F143" s="591"/>
      <c r="G143" s="592"/>
      <c r="H143" s="591"/>
      <c r="I143" s="592"/>
      <c r="J143" s="608"/>
      <c r="K143" s="590"/>
      <c r="L143" s="589" t="s">
        <v>681</v>
      </c>
    </row>
    <row r="144" spans="1:12" x14ac:dyDescent="0.2">
      <c r="A144" s="591"/>
      <c r="B144" s="593"/>
      <c r="C144" s="593"/>
      <c r="D144" s="593"/>
      <c r="E144" s="592"/>
      <c r="F144" s="591"/>
      <c r="G144" s="592"/>
      <c r="H144" s="591"/>
      <c r="I144" s="592"/>
      <c r="J144" s="608"/>
      <c r="K144" s="590"/>
      <c r="L144" s="589" t="s">
        <v>681</v>
      </c>
    </row>
    <row r="145" spans="1:12" x14ac:dyDescent="0.2">
      <c r="A145" s="586"/>
      <c r="B145" s="588"/>
      <c r="C145" s="588"/>
      <c r="D145" s="588"/>
      <c r="E145" s="587"/>
      <c r="F145" s="586"/>
      <c r="G145" s="587"/>
      <c r="H145" s="586"/>
      <c r="I145" s="587"/>
      <c r="J145" s="608"/>
      <c r="K145" s="590"/>
      <c r="L145" s="584" t="s">
        <v>681</v>
      </c>
    </row>
    <row r="146" spans="1:12" s="596" customFormat="1" ht="18" x14ac:dyDescent="0.2">
      <c r="A146" s="604" t="s">
        <v>680</v>
      </c>
      <c r="B146" s="603" t="s">
        <v>38</v>
      </c>
      <c r="C146" s="602">
        <f t="shared" ref="C146:K146" si="3">C21</f>
        <v>0</v>
      </c>
      <c r="D146" s="602">
        <f t="shared" si="3"/>
        <v>0</v>
      </c>
      <c r="E146" s="601">
        <f t="shared" si="3"/>
        <v>0</v>
      </c>
      <c r="F146" s="600">
        <f t="shared" si="3"/>
        <v>0</v>
      </c>
      <c r="G146" s="601">
        <f t="shared" si="3"/>
        <v>0</v>
      </c>
      <c r="H146" s="600">
        <f t="shared" si="3"/>
        <v>0</v>
      </c>
      <c r="I146" s="601">
        <f t="shared" si="3"/>
        <v>0</v>
      </c>
      <c r="J146" s="600">
        <f t="shared" si="3"/>
        <v>0</v>
      </c>
      <c r="K146" s="599">
        <f t="shared" si="3"/>
        <v>0</v>
      </c>
      <c r="L146" s="598" t="s">
        <v>37</v>
      </c>
    </row>
    <row r="147" spans="1:12" s="596" customFormat="1" x14ac:dyDescent="0.2">
      <c r="A147" s="597" t="s">
        <v>679</v>
      </c>
      <c r="B147" s="594" t="s">
        <v>499</v>
      </c>
      <c r="C147" s="593"/>
      <c r="D147" s="593"/>
      <c r="E147" s="592"/>
      <c r="F147" s="591"/>
      <c r="G147" s="592"/>
      <c r="H147" s="591"/>
      <c r="I147" s="592"/>
      <c r="J147" s="591"/>
      <c r="K147" s="590"/>
      <c r="L147" s="589"/>
    </row>
    <row r="148" spans="1:12" x14ac:dyDescent="0.2">
      <c r="A148" s="595" t="s">
        <v>678</v>
      </c>
      <c r="B148" s="594" t="s">
        <v>622</v>
      </c>
      <c r="C148" s="593"/>
      <c r="D148" s="593"/>
      <c r="E148" s="592"/>
      <c r="F148" s="591"/>
      <c r="G148" s="592"/>
      <c r="H148" s="591"/>
      <c r="I148" s="592"/>
      <c r="J148" s="591"/>
      <c r="K148" s="590"/>
      <c r="L148" s="589"/>
    </row>
    <row r="149" spans="1:12" x14ac:dyDescent="0.2">
      <c r="A149" s="591"/>
      <c r="B149" s="593"/>
      <c r="C149" s="593"/>
      <c r="D149" s="593"/>
      <c r="E149" s="592"/>
      <c r="F149" s="591"/>
      <c r="G149" s="592"/>
      <c r="H149" s="591"/>
      <c r="I149" s="592"/>
      <c r="J149" s="591"/>
      <c r="K149" s="590"/>
      <c r="L149" s="589"/>
    </row>
    <row r="150" spans="1:12" x14ac:dyDescent="0.2">
      <c r="A150" s="591"/>
      <c r="B150" s="593"/>
      <c r="C150" s="593"/>
      <c r="D150" s="593"/>
      <c r="E150" s="592"/>
      <c r="F150" s="591"/>
      <c r="G150" s="592"/>
      <c r="H150" s="591"/>
      <c r="I150" s="592"/>
      <c r="J150" s="591"/>
      <c r="K150" s="590"/>
      <c r="L150" s="589"/>
    </row>
    <row r="151" spans="1:12" x14ac:dyDescent="0.2">
      <c r="A151" s="586"/>
      <c r="B151" s="588"/>
      <c r="C151" s="588"/>
      <c r="D151" s="588"/>
      <c r="E151" s="587"/>
      <c r="F151" s="586"/>
      <c r="G151" s="587"/>
      <c r="H151" s="586"/>
      <c r="I151" s="587"/>
      <c r="J151" s="586"/>
      <c r="K151" s="585"/>
      <c r="L151" s="584"/>
    </row>
    <row r="152" spans="1:12" s="596" customFormat="1" ht="18" x14ac:dyDescent="0.2">
      <c r="A152" s="604" t="s">
        <v>677</v>
      </c>
      <c r="B152" s="603" t="s">
        <v>38</v>
      </c>
      <c r="C152" s="602">
        <f t="shared" ref="C152:K152" si="4">C25</f>
        <v>0</v>
      </c>
      <c r="D152" s="602">
        <f t="shared" si="4"/>
        <v>0</v>
      </c>
      <c r="E152" s="601">
        <f t="shared" si="4"/>
        <v>0</v>
      </c>
      <c r="F152" s="600">
        <f t="shared" si="4"/>
        <v>0</v>
      </c>
      <c r="G152" s="601">
        <f t="shared" si="4"/>
        <v>0</v>
      </c>
      <c r="H152" s="600">
        <f t="shared" si="4"/>
        <v>0</v>
      </c>
      <c r="I152" s="601">
        <f t="shared" si="4"/>
        <v>0</v>
      </c>
      <c r="J152" s="600">
        <f t="shared" si="4"/>
        <v>0</v>
      </c>
      <c r="K152" s="599">
        <f t="shared" si="4"/>
        <v>0</v>
      </c>
      <c r="L152" s="598" t="s">
        <v>37</v>
      </c>
    </row>
    <row r="153" spans="1:12" x14ac:dyDescent="0.2">
      <c r="A153" s="595" t="s">
        <v>676</v>
      </c>
      <c r="B153" s="594" t="s">
        <v>665</v>
      </c>
      <c r="C153" s="593"/>
      <c r="D153" s="593"/>
      <c r="E153" s="592"/>
      <c r="F153" s="591"/>
      <c r="G153" s="592"/>
      <c r="H153" s="591"/>
      <c r="I153" s="592"/>
      <c r="J153" s="591"/>
      <c r="K153" s="590"/>
      <c r="L153" s="589"/>
    </row>
    <row r="154" spans="1:12" x14ac:dyDescent="0.2">
      <c r="A154" s="595" t="s">
        <v>675</v>
      </c>
      <c r="B154" s="594" t="s">
        <v>665</v>
      </c>
      <c r="C154" s="593"/>
      <c r="D154" s="593"/>
      <c r="E154" s="592"/>
      <c r="F154" s="591"/>
      <c r="G154" s="592"/>
      <c r="H154" s="591"/>
      <c r="I154" s="592"/>
      <c r="J154" s="591"/>
      <c r="K154" s="590"/>
      <c r="L154" s="589"/>
    </row>
    <row r="155" spans="1:12" x14ac:dyDescent="0.2">
      <c r="A155" s="595" t="s">
        <v>674</v>
      </c>
      <c r="B155" s="594" t="s">
        <v>665</v>
      </c>
      <c r="C155" s="593"/>
      <c r="D155" s="593"/>
      <c r="E155" s="592"/>
      <c r="F155" s="591"/>
      <c r="G155" s="592"/>
      <c r="H155" s="591"/>
      <c r="I155" s="592"/>
      <c r="J155" s="591"/>
      <c r="K155" s="590"/>
      <c r="L155" s="589"/>
    </row>
    <row r="156" spans="1:12" x14ac:dyDescent="0.2">
      <c r="A156" s="595" t="s">
        <v>673</v>
      </c>
      <c r="B156" s="594" t="s">
        <v>665</v>
      </c>
      <c r="C156" s="593"/>
      <c r="D156" s="593"/>
      <c r="E156" s="592"/>
      <c r="F156" s="591"/>
      <c r="G156" s="592"/>
      <c r="H156" s="591"/>
      <c r="I156" s="592"/>
      <c r="J156" s="591"/>
      <c r="K156" s="590"/>
      <c r="L156" s="589"/>
    </row>
    <row r="157" spans="1:12" x14ac:dyDescent="0.2">
      <c r="A157" s="595" t="s">
        <v>672</v>
      </c>
      <c r="B157" s="594" t="s">
        <v>665</v>
      </c>
      <c r="C157" s="593"/>
      <c r="D157" s="593"/>
      <c r="E157" s="592"/>
      <c r="F157" s="591"/>
      <c r="G157" s="592"/>
      <c r="H157" s="591"/>
      <c r="I157" s="592"/>
      <c r="J157" s="591"/>
      <c r="K157" s="590"/>
      <c r="L157" s="589"/>
    </row>
    <row r="158" spans="1:12" x14ac:dyDescent="0.2">
      <c r="A158" s="595" t="s">
        <v>671</v>
      </c>
      <c r="B158" s="594" t="s">
        <v>665</v>
      </c>
      <c r="C158" s="593"/>
      <c r="D158" s="593"/>
      <c r="E158" s="592"/>
      <c r="F158" s="591"/>
      <c r="G158" s="592"/>
      <c r="H158" s="591"/>
      <c r="I158" s="592"/>
      <c r="J158" s="591"/>
      <c r="K158" s="590"/>
      <c r="L158" s="589"/>
    </row>
    <row r="159" spans="1:12" x14ac:dyDescent="0.2">
      <c r="A159" s="595" t="s">
        <v>670</v>
      </c>
      <c r="B159" s="594" t="s">
        <v>665</v>
      </c>
      <c r="C159" s="593"/>
      <c r="D159" s="593"/>
      <c r="E159" s="592"/>
      <c r="F159" s="591"/>
      <c r="G159" s="592"/>
      <c r="H159" s="591"/>
      <c r="I159" s="592"/>
      <c r="J159" s="591"/>
      <c r="K159" s="590"/>
      <c r="L159" s="589"/>
    </row>
    <row r="160" spans="1:12" x14ac:dyDescent="0.2">
      <c r="A160" s="595" t="s">
        <v>669</v>
      </c>
      <c r="B160" s="594" t="s">
        <v>665</v>
      </c>
      <c r="C160" s="593"/>
      <c r="D160" s="593"/>
      <c r="E160" s="592"/>
      <c r="F160" s="591"/>
      <c r="G160" s="592"/>
      <c r="H160" s="591"/>
      <c r="I160" s="592"/>
      <c r="J160" s="591"/>
      <c r="K160" s="590"/>
      <c r="L160" s="589"/>
    </row>
    <row r="161" spans="1:12" x14ac:dyDescent="0.2">
      <c r="A161" s="595" t="s">
        <v>668</v>
      </c>
      <c r="B161" s="594" t="s">
        <v>665</v>
      </c>
      <c r="C161" s="593"/>
      <c r="D161" s="593"/>
      <c r="E161" s="592"/>
      <c r="F161" s="591"/>
      <c r="G161" s="592"/>
      <c r="H161" s="591"/>
      <c r="I161" s="592"/>
      <c r="J161" s="591"/>
      <c r="K161" s="590"/>
      <c r="L161" s="589"/>
    </row>
    <row r="162" spans="1:12" x14ac:dyDescent="0.2">
      <c r="A162" s="595" t="s">
        <v>667</v>
      </c>
      <c r="B162" s="594" t="s">
        <v>665</v>
      </c>
      <c r="C162" s="593"/>
      <c r="D162" s="593"/>
      <c r="E162" s="592"/>
      <c r="F162" s="591"/>
      <c r="G162" s="592"/>
      <c r="H162" s="591"/>
      <c r="I162" s="592"/>
      <c r="J162" s="591"/>
      <c r="K162" s="590"/>
      <c r="L162" s="589"/>
    </row>
    <row r="163" spans="1:12" x14ac:dyDescent="0.2">
      <c r="A163" s="595" t="s">
        <v>666</v>
      </c>
      <c r="B163" s="594" t="s">
        <v>665</v>
      </c>
      <c r="C163" s="593"/>
      <c r="D163" s="593"/>
      <c r="E163" s="592"/>
      <c r="F163" s="591"/>
      <c r="G163" s="592"/>
      <c r="H163" s="591"/>
      <c r="I163" s="592"/>
      <c r="J163" s="591"/>
      <c r="K163" s="590"/>
      <c r="L163" s="589"/>
    </row>
    <row r="164" spans="1:12" x14ac:dyDescent="0.2">
      <c r="A164" s="591"/>
      <c r="B164" s="593"/>
      <c r="C164" s="593"/>
      <c r="D164" s="593"/>
      <c r="E164" s="592"/>
      <c r="F164" s="591"/>
      <c r="G164" s="592"/>
      <c r="H164" s="591"/>
      <c r="I164" s="592"/>
      <c r="J164" s="591"/>
      <c r="K164" s="590"/>
      <c r="L164" s="589"/>
    </row>
    <row r="165" spans="1:12" x14ac:dyDescent="0.2">
      <c r="A165" s="591"/>
      <c r="B165" s="593"/>
      <c r="C165" s="593"/>
      <c r="D165" s="593"/>
      <c r="E165" s="592"/>
      <c r="F165" s="591"/>
      <c r="G165" s="592"/>
      <c r="H165" s="591"/>
      <c r="I165" s="592"/>
      <c r="J165" s="591"/>
      <c r="K165" s="590"/>
      <c r="L165" s="589"/>
    </row>
    <row r="166" spans="1:12" x14ac:dyDescent="0.2">
      <c r="A166" s="586"/>
      <c r="B166" s="588"/>
      <c r="C166" s="588"/>
      <c r="D166" s="588"/>
      <c r="E166" s="587"/>
      <c r="F166" s="586"/>
      <c r="G166" s="587"/>
      <c r="H166" s="586"/>
      <c r="I166" s="587"/>
      <c r="J166" s="586"/>
      <c r="K166" s="585"/>
      <c r="L166" s="584"/>
    </row>
    <row r="167" spans="1:12" s="596" customFormat="1" ht="18" x14ac:dyDescent="0.2">
      <c r="A167" s="604" t="s">
        <v>664</v>
      </c>
      <c r="B167" s="603" t="s">
        <v>38</v>
      </c>
      <c r="C167" s="602">
        <f t="shared" ref="C167:K167" si="5">C29</f>
        <v>0</v>
      </c>
      <c r="D167" s="602">
        <f t="shared" si="5"/>
        <v>0</v>
      </c>
      <c r="E167" s="601">
        <f t="shared" si="5"/>
        <v>0</v>
      </c>
      <c r="F167" s="600">
        <f t="shared" si="5"/>
        <v>0</v>
      </c>
      <c r="G167" s="601">
        <f t="shared" si="5"/>
        <v>0</v>
      </c>
      <c r="H167" s="600">
        <f t="shared" si="5"/>
        <v>0</v>
      </c>
      <c r="I167" s="601">
        <f t="shared" si="5"/>
        <v>0</v>
      </c>
      <c r="J167" s="600">
        <f t="shared" si="5"/>
        <v>0</v>
      </c>
      <c r="K167" s="599">
        <f t="shared" si="5"/>
        <v>0</v>
      </c>
      <c r="L167" s="598" t="s">
        <v>37</v>
      </c>
    </row>
    <row r="168" spans="1:12" s="596" customFormat="1" x14ac:dyDescent="0.2">
      <c r="A168" s="597" t="s">
        <v>663</v>
      </c>
      <c r="B168" s="594" t="s">
        <v>661</v>
      </c>
      <c r="C168" s="593"/>
      <c r="D168" s="593"/>
      <c r="E168" s="592"/>
      <c r="F168" s="591"/>
      <c r="G168" s="592"/>
      <c r="H168" s="591"/>
      <c r="I168" s="592"/>
      <c r="J168" s="591"/>
      <c r="K168" s="590"/>
      <c r="L168" s="589"/>
    </row>
    <row r="169" spans="1:12" s="596" customFormat="1" x14ac:dyDescent="0.2">
      <c r="A169" s="597" t="s">
        <v>662</v>
      </c>
      <c r="B169" s="594" t="s">
        <v>661</v>
      </c>
      <c r="C169" s="593"/>
      <c r="D169" s="593"/>
      <c r="E169" s="592"/>
      <c r="F169" s="591"/>
      <c r="G169" s="592"/>
      <c r="H169" s="591"/>
      <c r="I169" s="592"/>
      <c r="J169" s="591"/>
      <c r="K169" s="590"/>
      <c r="L169" s="589"/>
    </row>
    <row r="170" spans="1:12" s="596" customFormat="1" x14ac:dyDescent="0.2">
      <c r="A170" s="607" t="s">
        <v>660</v>
      </c>
      <c r="B170" s="594" t="s">
        <v>656</v>
      </c>
      <c r="C170" s="593"/>
      <c r="D170" s="593"/>
      <c r="E170" s="592"/>
      <c r="F170" s="591"/>
      <c r="G170" s="592"/>
      <c r="H170" s="591"/>
      <c r="I170" s="592"/>
      <c r="J170" s="591"/>
      <c r="K170" s="590"/>
      <c r="L170" s="589"/>
    </row>
    <row r="171" spans="1:12" x14ac:dyDescent="0.2">
      <c r="A171" s="595" t="s">
        <v>659</v>
      </c>
      <c r="B171" s="594" t="s">
        <v>656</v>
      </c>
      <c r="C171" s="593"/>
      <c r="D171" s="593"/>
      <c r="E171" s="592"/>
      <c r="F171" s="591"/>
      <c r="G171" s="592"/>
      <c r="H171" s="591"/>
      <c r="I171" s="592"/>
      <c r="J171" s="591"/>
      <c r="K171" s="590"/>
      <c r="L171" s="589"/>
    </row>
    <row r="172" spans="1:12" x14ac:dyDescent="0.2">
      <c r="A172" s="595" t="s">
        <v>658</v>
      </c>
      <c r="B172" s="594" t="s">
        <v>656</v>
      </c>
      <c r="C172" s="593"/>
      <c r="D172" s="593"/>
      <c r="E172" s="592"/>
      <c r="F172" s="591"/>
      <c r="G172" s="592"/>
      <c r="H172" s="591"/>
      <c r="I172" s="592"/>
      <c r="J172" s="591"/>
      <c r="K172" s="590"/>
      <c r="L172" s="589"/>
    </row>
    <row r="173" spans="1:12" x14ac:dyDescent="0.2">
      <c r="A173" s="595" t="s">
        <v>657</v>
      </c>
      <c r="B173" s="594" t="s">
        <v>656</v>
      </c>
      <c r="C173" s="593"/>
      <c r="D173" s="593"/>
      <c r="E173" s="592"/>
      <c r="F173" s="591"/>
      <c r="G173" s="592"/>
      <c r="H173" s="591"/>
      <c r="I173" s="592"/>
      <c r="J173" s="591"/>
      <c r="K173" s="590"/>
      <c r="L173" s="589"/>
    </row>
    <row r="174" spans="1:12" x14ac:dyDescent="0.2">
      <c r="A174" s="591"/>
      <c r="B174" s="593"/>
      <c r="C174" s="593"/>
      <c r="D174" s="593"/>
      <c r="E174" s="592"/>
      <c r="F174" s="591"/>
      <c r="G174" s="592"/>
      <c r="H174" s="591"/>
      <c r="I174" s="592"/>
      <c r="J174" s="591"/>
      <c r="K174" s="590"/>
      <c r="L174" s="589"/>
    </row>
    <row r="175" spans="1:12" x14ac:dyDescent="0.2">
      <c r="A175" s="591"/>
      <c r="B175" s="593"/>
      <c r="C175" s="593"/>
      <c r="D175" s="593"/>
      <c r="E175" s="592"/>
      <c r="F175" s="591"/>
      <c r="G175" s="592"/>
      <c r="H175" s="591"/>
      <c r="I175" s="592"/>
      <c r="J175" s="591"/>
      <c r="K175" s="590"/>
      <c r="L175" s="589"/>
    </row>
    <row r="176" spans="1:12" x14ac:dyDescent="0.2">
      <c r="A176" s="586"/>
      <c r="B176" s="588"/>
      <c r="C176" s="588"/>
      <c r="D176" s="588"/>
      <c r="E176" s="587"/>
      <c r="F176" s="586"/>
      <c r="G176" s="587"/>
      <c r="H176" s="586"/>
      <c r="I176" s="587"/>
      <c r="J176" s="586"/>
      <c r="K176" s="585"/>
      <c r="L176" s="584"/>
    </row>
    <row r="177" spans="1:12" s="596" customFormat="1" ht="36" x14ac:dyDescent="0.2">
      <c r="A177" s="604" t="s">
        <v>655</v>
      </c>
      <c r="B177" s="603" t="s">
        <v>38</v>
      </c>
      <c r="C177" s="602">
        <f t="shared" ref="C177:K177" si="6">C33</f>
        <v>88.43</v>
      </c>
      <c r="D177" s="602">
        <f t="shared" si="6"/>
        <v>87.810202688117016</v>
      </c>
      <c r="E177" s="601">
        <f t="shared" si="6"/>
        <v>100.19918027020429</v>
      </c>
      <c r="F177" s="600">
        <f t="shared" si="6"/>
        <v>100.35029960878654</v>
      </c>
      <c r="G177" s="601">
        <f t="shared" si="6"/>
        <v>100.68656485662216</v>
      </c>
      <c r="H177" s="600">
        <f t="shared" si="6"/>
        <v>100.84246109830784</v>
      </c>
      <c r="I177" s="601">
        <f t="shared" si="6"/>
        <v>101.07074744570434</v>
      </c>
      <c r="J177" s="600">
        <f t="shared" si="6"/>
        <v>101.05103269436808</v>
      </c>
      <c r="K177" s="599">
        <f t="shared" si="6"/>
        <v>101.60258539501912</v>
      </c>
      <c r="L177" s="598" t="s">
        <v>37</v>
      </c>
    </row>
    <row r="178" spans="1:12" x14ac:dyDescent="0.2">
      <c r="A178" s="595" t="s">
        <v>654</v>
      </c>
      <c r="B178" s="594" t="s">
        <v>629</v>
      </c>
      <c r="C178" s="593">
        <v>31.93</v>
      </c>
      <c r="D178" s="592">
        <v>28</v>
      </c>
      <c r="E178" s="592">
        <v>28.1</v>
      </c>
      <c r="F178" s="592">
        <v>28.2</v>
      </c>
      <c r="G178" s="592">
        <v>28.2</v>
      </c>
      <c r="H178" s="592">
        <v>28.4</v>
      </c>
      <c r="I178" s="592">
        <v>28.6</v>
      </c>
      <c r="J178" s="592">
        <v>28.7</v>
      </c>
      <c r="K178" s="592">
        <v>29</v>
      </c>
      <c r="L178" s="589"/>
    </row>
    <row r="179" spans="1:12" x14ac:dyDescent="0.2">
      <c r="A179" s="595" t="s">
        <v>653</v>
      </c>
      <c r="B179" s="594" t="s">
        <v>629</v>
      </c>
      <c r="C179" s="593"/>
      <c r="D179" s="593"/>
      <c r="E179" s="592"/>
      <c r="F179" s="591"/>
      <c r="G179" s="592"/>
      <c r="H179" s="591"/>
      <c r="I179" s="592"/>
      <c r="J179" s="591"/>
      <c r="K179" s="590"/>
      <c r="L179" s="589"/>
    </row>
    <row r="180" spans="1:12" x14ac:dyDescent="0.2">
      <c r="A180" s="595" t="s">
        <v>652</v>
      </c>
      <c r="B180" s="594" t="s">
        <v>629</v>
      </c>
      <c r="C180" s="593"/>
      <c r="D180" s="593"/>
      <c r="E180" s="592"/>
      <c r="F180" s="591"/>
      <c r="G180" s="592"/>
      <c r="H180" s="591"/>
      <c r="I180" s="592"/>
      <c r="J180" s="591"/>
      <c r="K180" s="590"/>
      <c r="L180" s="589"/>
    </row>
    <row r="181" spans="1:12" x14ac:dyDescent="0.2">
      <c r="A181" s="595" t="s">
        <v>651</v>
      </c>
      <c r="B181" s="594" t="s">
        <v>629</v>
      </c>
      <c r="C181" s="593"/>
      <c r="D181" s="593"/>
      <c r="E181" s="592"/>
      <c r="F181" s="591"/>
      <c r="G181" s="592"/>
      <c r="H181" s="591"/>
      <c r="I181" s="592"/>
      <c r="J181" s="591"/>
      <c r="K181" s="590"/>
      <c r="L181" s="589"/>
    </row>
    <row r="182" spans="1:12" x14ac:dyDescent="0.2">
      <c r="A182" s="595" t="s">
        <v>650</v>
      </c>
      <c r="B182" s="594" t="s">
        <v>629</v>
      </c>
      <c r="C182" s="593"/>
      <c r="D182" s="593"/>
      <c r="E182" s="592"/>
      <c r="F182" s="591"/>
      <c r="G182" s="592"/>
      <c r="H182" s="591"/>
      <c r="I182" s="592"/>
      <c r="J182" s="591"/>
      <c r="K182" s="590"/>
      <c r="L182" s="589"/>
    </row>
    <row r="183" spans="1:12" x14ac:dyDescent="0.2">
      <c r="A183" s="607" t="s">
        <v>649</v>
      </c>
      <c r="B183" s="594" t="s">
        <v>629</v>
      </c>
      <c r="C183" s="593"/>
      <c r="D183" s="593"/>
      <c r="E183" s="592"/>
      <c r="F183" s="591"/>
      <c r="G183" s="592"/>
      <c r="H183" s="591"/>
      <c r="I183" s="592"/>
      <c r="J183" s="591"/>
      <c r="K183" s="590"/>
      <c r="L183" s="589"/>
    </row>
    <row r="184" spans="1:12" x14ac:dyDescent="0.2">
      <c r="A184" s="595" t="s">
        <v>648</v>
      </c>
      <c r="B184" s="594" t="s">
        <v>629</v>
      </c>
      <c r="C184" s="593"/>
      <c r="D184" s="593"/>
      <c r="E184" s="592"/>
      <c r="F184" s="591"/>
      <c r="G184" s="592"/>
      <c r="H184" s="591"/>
      <c r="I184" s="592"/>
      <c r="J184" s="591"/>
      <c r="K184" s="590"/>
      <c r="L184" s="589"/>
    </row>
    <row r="185" spans="1:12" x14ac:dyDescent="0.2">
      <c r="A185" s="607" t="s">
        <v>647</v>
      </c>
      <c r="B185" s="594" t="s">
        <v>629</v>
      </c>
      <c r="C185" s="593"/>
      <c r="D185" s="593"/>
      <c r="E185" s="592"/>
      <c r="F185" s="591"/>
      <c r="G185" s="592"/>
      <c r="H185" s="591"/>
      <c r="I185" s="592"/>
      <c r="J185" s="591"/>
      <c r="K185" s="590"/>
      <c r="L185" s="589"/>
    </row>
    <row r="186" spans="1:12" x14ac:dyDescent="0.2">
      <c r="A186" s="595" t="s">
        <v>646</v>
      </c>
      <c r="B186" s="594" t="s">
        <v>629</v>
      </c>
      <c r="C186" s="593"/>
      <c r="D186" s="593"/>
      <c r="E186" s="592"/>
      <c r="F186" s="591"/>
      <c r="G186" s="592"/>
      <c r="H186" s="591"/>
      <c r="I186" s="592"/>
      <c r="J186" s="591"/>
      <c r="K186" s="590"/>
      <c r="L186" s="589"/>
    </row>
    <row r="187" spans="1:12" x14ac:dyDescent="0.2">
      <c r="A187" s="595" t="s">
        <v>645</v>
      </c>
      <c r="B187" s="594" t="s">
        <v>629</v>
      </c>
      <c r="C187" s="593"/>
      <c r="D187" s="593"/>
      <c r="E187" s="592"/>
      <c r="F187" s="591"/>
      <c r="G187" s="592"/>
      <c r="H187" s="591"/>
      <c r="I187" s="592"/>
      <c r="J187" s="591"/>
      <c r="K187" s="590"/>
      <c r="L187" s="589"/>
    </row>
    <row r="188" spans="1:12" x14ac:dyDescent="0.2">
      <c r="A188" s="595" t="s">
        <v>644</v>
      </c>
      <c r="B188" s="594" t="s">
        <v>629</v>
      </c>
      <c r="C188" s="593"/>
      <c r="D188" s="593"/>
      <c r="E188" s="592"/>
      <c r="F188" s="591"/>
      <c r="G188" s="592"/>
      <c r="H188" s="591"/>
      <c r="I188" s="592"/>
      <c r="J188" s="591"/>
      <c r="K188" s="590"/>
      <c r="L188" s="589"/>
    </row>
    <row r="189" spans="1:12" x14ac:dyDescent="0.2">
      <c r="A189" s="595" t="s">
        <v>643</v>
      </c>
      <c r="B189" s="594" t="s">
        <v>629</v>
      </c>
      <c r="C189" s="593"/>
      <c r="D189" s="593"/>
      <c r="E189" s="592"/>
      <c r="F189" s="591"/>
      <c r="G189" s="592"/>
      <c r="H189" s="591"/>
      <c r="I189" s="592"/>
      <c r="J189" s="591"/>
      <c r="K189" s="590"/>
      <c r="L189" s="589"/>
    </row>
    <row r="190" spans="1:12" x14ac:dyDescent="0.2">
      <c r="A190" s="595" t="s">
        <v>642</v>
      </c>
      <c r="B190" s="594" t="s">
        <v>629</v>
      </c>
      <c r="C190" s="593"/>
      <c r="D190" s="593"/>
      <c r="E190" s="592"/>
      <c r="F190" s="591"/>
      <c r="G190" s="592"/>
      <c r="H190" s="591"/>
      <c r="I190" s="592"/>
      <c r="J190" s="591"/>
      <c r="K190" s="590"/>
      <c r="L190" s="589"/>
    </row>
    <row r="191" spans="1:12" x14ac:dyDescent="0.2">
      <c r="A191" s="595" t="s">
        <v>641</v>
      </c>
      <c r="B191" s="594" t="s">
        <v>550</v>
      </c>
      <c r="C191" s="593"/>
      <c r="D191" s="593"/>
      <c r="E191" s="592"/>
      <c r="F191" s="591"/>
      <c r="G191" s="592"/>
      <c r="H191" s="591"/>
      <c r="I191" s="592"/>
      <c r="J191" s="591"/>
      <c r="K191" s="590"/>
      <c r="L191" s="589"/>
    </row>
    <row r="192" spans="1:12" x14ac:dyDescent="0.2">
      <c r="A192" s="595" t="s">
        <v>640</v>
      </c>
      <c r="B192" s="594" t="s">
        <v>629</v>
      </c>
      <c r="C192" s="593"/>
      <c r="D192" s="593"/>
      <c r="E192" s="592"/>
      <c r="F192" s="591"/>
      <c r="G192" s="592"/>
      <c r="H192" s="591"/>
      <c r="I192" s="592"/>
      <c r="J192" s="591"/>
      <c r="K192" s="590"/>
      <c r="L192" s="589"/>
    </row>
    <row r="193" spans="1:12" x14ac:dyDescent="0.2">
      <c r="A193" s="595" t="s">
        <v>639</v>
      </c>
      <c r="B193" s="594" t="s">
        <v>550</v>
      </c>
      <c r="C193" s="593"/>
      <c r="D193" s="593"/>
      <c r="E193" s="592"/>
      <c r="F193" s="591"/>
      <c r="G193" s="592"/>
      <c r="H193" s="591"/>
      <c r="I193" s="592"/>
      <c r="J193" s="591"/>
      <c r="K193" s="590"/>
      <c r="L193" s="589"/>
    </row>
    <row r="194" spans="1:12" x14ac:dyDescent="0.2">
      <c r="A194" s="595" t="s">
        <v>638</v>
      </c>
      <c r="B194" s="594" t="s">
        <v>550</v>
      </c>
      <c r="C194" s="593"/>
      <c r="D194" s="593"/>
      <c r="E194" s="592"/>
      <c r="F194" s="591"/>
      <c r="G194" s="592"/>
      <c r="H194" s="591"/>
      <c r="I194" s="592"/>
      <c r="J194" s="591"/>
      <c r="K194" s="590"/>
      <c r="L194" s="589"/>
    </row>
    <row r="195" spans="1:12" x14ac:dyDescent="0.2">
      <c r="A195" s="610" t="s">
        <v>637</v>
      </c>
      <c r="B195" s="594" t="s">
        <v>550</v>
      </c>
      <c r="C195" s="593"/>
      <c r="D195" s="593"/>
      <c r="E195" s="592"/>
      <c r="F195" s="591"/>
      <c r="G195" s="592"/>
      <c r="H195" s="591"/>
      <c r="I195" s="592"/>
      <c r="J195" s="591"/>
      <c r="K195" s="590"/>
      <c r="L195" s="589"/>
    </row>
    <row r="196" spans="1:12" x14ac:dyDescent="0.2">
      <c r="A196" s="595" t="s">
        <v>636</v>
      </c>
      <c r="B196" s="594" t="s">
        <v>550</v>
      </c>
      <c r="C196" s="593"/>
      <c r="D196" s="593"/>
      <c r="E196" s="592"/>
      <c r="F196" s="591"/>
      <c r="G196" s="592"/>
      <c r="H196" s="591"/>
      <c r="I196" s="592"/>
      <c r="J196" s="591"/>
      <c r="K196" s="590"/>
      <c r="L196" s="589"/>
    </row>
    <row r="197" spans="1:12" x14ac:dyDescent="0.2">
      <c r="A197" s="607" t="s">
        <v>635</v>
      </c>
      <c r="B197" s="594" t="s">
        <v>550</v>
      </c>
      <c r="C197" s="593"/>
      <c r="D197" s="593"/>
      <c r="E197" s="592"/>
      <c r="F197" s="591"/>
      <c r="G197" s="592"/>
      <c r="H197" s="591"/>
      <c r="I197" s="592"/>
      <c r="J197" s="591"/>
      <c r="K197" s="590"/>
      <c r="L197" s="589"/>
    </row>
    <row r="198" spans="1:12" x14ac:dyDescent="0.2">
      <c r="A198" s="595" t="s">
        <v>634</v>
      </c>
      <c r="B198" s="594" t="s">
        <v>550</v>
      </c>
      <c r="C198" s="593"/>
      <c r="D198" s="593"/>
      <c r="E198" s="592"/>
      <c r="F198" s="591"/>
      <c r="G198" s="592"/>
      <c r="H198" s="591"/>
      <c r="I198" s="592"/>
      <c r="J198" s="591"/>
      <c r="K198" s="590"/>
      <c r="L198" s="589"/>
    </row>
    <row r="199" spans="1:12" x14ac:dyDescent="0.2">
      <c r="A199" s="595" t="s">
        <v>633</v>
      </c>
      <c r="B199" s="594" t="s">
        <v>32</v>
      </c>
      <c r="C199" s="593"/>
      <c r="D199" s="593"/>
      <c r="E199" s="592"/>
      <c r="F199" s="591"/>
      <c r="G199" s="592"/>
      <c r="H199" s="591"/>
      <c r="I199" s="592"/>
      <c r="J199" s="591"/>
      <c r="K199" s="590"/>
      <c r="L199" s="589"/>
    </row>
    <row r="200" spans="1:12" x14ac:dyDescent="0.2">
      <c r="A200" s="595" t="s">
        <v>632</v>
      </c>
      <c r="B200" s="594" t="s">
        <v>629</v>
      </c>
      <c r="C200" s="593"/>
      <c r="D200" s="593"/>
      <c r="E200" s="592"/>
      <c r="F200" s="591"/>
      <c r="G200" s="592"/>
      <c r="H200" s="591"/>
      <c r="I200" s="592"/>
      <c r="J200" s="591"/>
      <c r="K200" s="590"/>
      <c r="L200" s="589"/>
    </row>
    <row r="201" spans="1:12" x14ac:dyDescent="0.2">
      <c r="A201" s="595" t="s">
        <v>631</v>
      </c>
      <c r="B201" s="594" t="s">
        <v>32</v>
      </c>
      <c r="C201" s="593"/>
      <c r="D201" s="593"/>
      <c r="E201" s="592"/>
      <c r="F201" s="591"/>
      <c r="G201" s="592"/>
      <c r="H201" s="591"/>
      <c r="I201" s="592"/>
      <c r="J201" s="591"/>
      <c r="K201" s="590"/>
      <c r="L201" s="589"/>
    </row>
    <row r="202" spans="1:12" x14ac:dyDescent="0.2">
      <c r="A202" s="595" t="s">
        <v>630</v>
      </c>
      <c r="B202" s="594" t="s">
        <v>629</v>
      </c>
      <c r="C202" s="593"/>
      <c r="D202" s="593"/>
      <c r="E202" s="592"/>
      <c r="F202" s="591"/>
      <c r="G202" s="592"/>
      <c r="H202" s="591"/>
      <c r="I202" s="592"/>
      <c r="J202" s="591"/>
      <c r="K202" s="590"/>
      <c r="L202" s="589"/>
    </row>
    <row r="203" spans="1:12" x14ac:dyDescent="0.2">
      <c r="A203" s="595" t="s">
        <v>628</v>
      </c>
      <c r="B203" s="594" t="s">
        <v>32</v>
      </c>
      <c r="C203" s="593"/>
      <c r="D203" s="593"/>
      <c r="E203" s="592"/>
      <c r="F203" s="591"/>
      <c r="G203" s="592"/>
      <c r="H203" s="591"/>
      <c r="I203" s="592"/>
      <c r="J203" s="591"/>
      <c r="K203" s="590"/>
      <c r="L203" s="589"/>
    </row>
    <row r="204" spans="1:12" x14ac:dyDescent="0.2">
      <c r="A204" s="609" t="s">
        <v>627</v>
      </c>
      <c r="B204" s="593" t="s">
        <v>626</v>
      </c>
      <c r="C204" s="593">
        <v>45.01</v>
      </c>
      <c r="D204" s="593">
        <v>39.5</v>
      </c>
      <c r="E204" s="592">
        <v>36</v>
      </c>
      <c r="F204" s="592">
        <v>36.1</v>
      </c>
      <c r="G204" s="592">
        <v>36.200000000000003</v>
      </c>
      <c r="H204" s="592">
        <v>36.4</v>
      </c>
      <c r="I204" s="592">
        <v>36.6</v>
      </c>
      <c r="J204" s="592">
        <v>36.799999999999997</v>
      </c>
      <c r="K204" s="592">
        <v>37.299999999999997</v>
      </c>
      <c r="L204" s="589"/>
    </row>
    <row r="205" spans="1:12" x14ac:dyDescent="0.2">
      <c r="A205" s="591"/>
      <c r="B205" s="593"/>
      <c r="C205" s="593"/>
      <c r="D205" s="593"/>
      <c r="E205" s="592"/>
      <c r="F205" s="591"/>
      <c r="G205" s="592"/>
      <c r="H205" s="591"/>
      <c r="I205" s="592"/>
      <c r="J205" s="591"/>
      <c r="K205" s="590"/>
      <c r="L205" s="589"/>
    </row>
    <row r="206" spans="1:12" x14ac:dyDescent="0.2">
      <c r="A206" s="591"/>
      <c r="B206" s="593"/>
      <c r="C206" s="593"/>
      <c r="D206" s="593"/>
      <c r="E206" s="592"/>
      <c r="F206" s="591"/>
      <c r="G206" s="592"/>
      <c r="H206" s="591"/>
      <c r="I206" s="592"/>
      <c r="J206" s="591"/>
      <c r="K206" s="590"/>
      <c r="L206" s="589"/>
    </row>
    <row r="207" spans="1:12" x14ac:dyDescent="0.2">
      <c r="A207" s="591"/>
      <c r="B207" s="593"/>
      <c r="C207" s="593"/>
      <c r="D207" s="593"/>
      <c r="E207" s="592"/>
      <c r="F207" s="591"/>
      <c r="G207" s="592"/>
      <c r="H207" s="591"/>
      <c r="I207" s="592"/>
      <c r="J207" s="591"/>
      <c r="K207" s="590"/>
      <c r="L207" s="589"/>
    </row>
    <row r="208" spans="1:12" x14ac:dyDescent="0.2">
      <c r="A208" s="591"/>
      <c r="B208" s="593"/>
      <c r="C208" s="593"/>
      <c r="D208" s="593"/>
      <c r="E208" s="592"/>
      <c r="F208" s="591"/>
      <c r="G208" s="592"/>
      <c r="H208" s="591"/>
      <c r="I208" s="592"/>
      <c r="J208" s="591"/>
      <c r="K208" s="590"/>
      <c r="L208" s="589"/>
    </row>
    <row r="209" spans="1:12" x14ac:dyDescent="0.2">
      <c r="A209" s="586"/>
      <c r="B209" s="588"/>
      <c r="C209" s="588"/>
      <c r="D209" s="588"/>
      <c r="E209" s="587"/>
      <c r="F209" s="586"/>
      <c r="G209" s="587"/>
      <c r="H209" s="586"/>
      <c r="I209" s="587"/>
      <c r="J209" s="586"/>
      <c r="K209" s="585"/>
      <c r="L209" s="584"/>
    </row>
    <row r="210" spans="1:12" s="596" customFormat="1" ht="18" x14ac:dyDescent="0.2">
      <c r="A210" s="604" t="s">
        <v>625</v>
      </c>
      <c r="B210" s="603" t="s">
        <v>38</v>
      </c>
      <c r="C210" s="602">
        <f t="shared" ref="C210:K210" si="7">C37</f>
        <v>0</v>
      </c>
      <c r="D210" s="602">
        <f t="shared" si="7"/>
        <v>0</v>
      </c>
      <c r="E210" s="601">
        <f t="shared" si="7"/>
        <v>0</v>
      </c>
      <c r="F210" s="600">
        <f t="shared" si="7"/>
        <v>0</v>
      </c>
      <c r="G210" s="601">
        <f t="shared" si="7"/>
        <v>0</v>
      </c>
      <c r="H210" s="600">
        <f t="shared" si="7"/>
        <v>0</v>
      </c>
      <c r="I210" s="601">
        <f t="shared" si="7"/>
        <v>0</v>
      </c>
      <c r="J210" s="600">
        <f t="shared" si="7"/>
        <v>0</v>
      </c>
      <c r="K210" s="599">
        <f t="shared" si="7"/>
        <v>0</v>
      </c>
      <c r="L210" s="598" t="s">
        <v>37</v>
      </c>
    </row>
    <row r="211" spans="1:12" x14ac:dyDescent="0.2">
      <c r="A211" s="595" t="s">
        <v>624</v>
      </c>
      <c r="B211" s="594" t="s">
        <v>32</v>
      </c>
      <c r="C211" s="593"/>
      <c r="D211" s="593"/>
      <c r="E211" s="592"/>
      <c r="F211" s="591"/>
      <c r="G211" s="592"/>
      <c r="H211" s="591"/>
      <c r="I211" s="592"/>
      <c r="J211" s="591"/>
      <c r="K211" s="590"/>
      <c r="L211" s="589"/>
    </row>
    <row r="212" spans="1:12" x14ac:dyDescent="0.2">
      <c r="A212" s="595" t="s">
        <v>623</v>
      </c>
      <c r="B212" s="594" t="s">
        <v>622</v>
      </c>
      <c r="C212" s="593"/>
      <c r="D212" s="593"/>
      <c r="E212" s="592"/>
      <c r="F212" s="591"/>
      <c r="G212" s="592"/>
      <c r="H212" s="591"/>
      <c r="I212" s="592"/>
      <c r="J212" s="591"/>
      <c r="K212" s="590"/>
      <c r="L212" s="589"/>
    </row>
    <row r="213" spans="1:12" x14ac:dyDescent="0.2">
      <c r="A213" s="595" t="s">
        <v>621</v>
      </c>
      <c r="B213" s="594" t="s">
        <v>550</v>
      </c>
      <c r="C213" s="593"/>
      <c r="D213" s="593"/>
      <c r="E213" s="592"/>
      <c r="F213" s="591"/>
      <c r="G213" s="592"/>
      <c r="H213" s="591"/>
      <c r="I213" s="592"/>
      <c r="J213" s="591"/>
      <c r="K213" s="590"/>
      <c r="L213" s="589"/>
    </row>
    <row r="214" spans="1:12" x14ac:dyDescent="0.2">
      <c r="A214" s="595" t="s">
        <v>620</v>
      </c>
      <c r="B214" s="594" t="s">
        <v>550</v>
      </c>
      <c r="C214" s="593"/>
      <c r="D214" s="593"/>
      <c r="E214" s="592"/>
      <c r="F214" s="591"/>
      <c r="G214" s="592"/>
      <c r="H214" s="591"/>
      <c r="I214" s="592"/>
      <c r="J214" s="591"/>
      <c r="K214" s="590"/>
      <c r="L214" s="589"/>
    </row>
    <row r="215" spans="1:12" x14ac:dyDescent="0.2">
      <c r="A215" s="591"/>
      <c r="B215" s="593"/>
      <c r="C215" s="593"/>
      <c r="D215" s="593"/>
      <c r="E215" s="592"/>
      <c r="F215" s="591"/>
      <c r="G215" s="592"/>
      <c r="H215" s="591"/>
      <c r="I215" s="592"/>
      <c r="J215" s="591"/>
      <c r="K215" s="590"/>
      <c r="L215" s="589"/>
    </row>
    <row r="216" spans="1:12" x14ac:dyDescent="0.2">
      <c r="A216" s="591"/>
      <c r="B216" s="593"/>
      <c r="C216" s="593"/>
      <c r="D216" s="593"/>
      <c r="E216" s="592"/>
      <c r="F216" s="591"/>
      <c r="G216" s="592"/>
      <c r="H216" s="591"/>
      <c r="I216" s="592"/>
      <c r="J216" s="591"/>
      <c r="K216" s="590"/>
      <c r="L216" s="589"/>
    </row>
    <row r="217" spans="1:12" x14ac:dyDescent="0.2">
      <c r="A217" s="586"/>
      <c r="B217" s="588"/>
      <c r="C217" s="588"/>
      <c r="D217" s="588"/>
      <c r="E217" s="587"/>
      <c r="F217" s="586"/>
      <c r="G217" s="587"/>
      <c r="H217" s="586"/>
      <c r="I217" s="587"/>
      <c r="J217" s="586"/>
      <c r="K217" s="585"/>
      <c r="L217" s="584"/>
    </row>
    <row r="218" spans="1:12" s="596" customFormat="1" ht="18" x14ac:dyDescent="0.2">
      <c r="A218" s="604" t="s">
        <v>619</v>
      </c>
      <c r="B218" s="603" t="s">
        <v>38</v>
      </c>
      <c r="C218" s="602">
        <f t="shared" ref="C218:K218" si="8">C41</f>
        <v>75.87</v>
      </c>
      <c r="D218" s="602">
        <f t="shared" si="8"/>
        <v>0</v>
      </c>
      <c r="E218" s="601">
        <f t="shared" si="8"/>
        <v>0</v>
      </c>
      <c r="F218" s="600">
        <f t="shared" si="8"/>
        <v>0</v>
      </c>
      <c r="G218" s="601">
        <f t="shared" si="8"/>
        <v>0</v>
      </c>
      <c r="H218" s="600">
        <f t="shared" si="8"/>
        <v>0</v>
      </c>
      <c r="I218" s="601">
        <f t="shared" si="8"/>
        <v>0</v>
      </c>
      <c r="J218" s="600">
        <f t="shared" si="8"/>
        <v>0</v>
      </c>
      <c r="K218" s="599">
        <f t="shared" si="8"/>
        <v>0</v>
      </c>
      <c r="L218" s="598" t="s">
        <v>37</v>
      </c>
    </row>
    <row r="219" spans="1:12" s="596" customFormat="1" x14ac:dyDescent="0.2">
      <c r="A219" s="597" t="s">
        <v>618</v>
      </c>
      <c r="B219" s="594" t="s">
        <v>32</v>
      </c>
      <c r="C219" s="593"/>
      <c r="D219" s="593"/>
      <c r="E219" s="592"/>
      <c r="F219" s="591"/>
      <c r="G219" s="592"/>
      <c r="H219" s="591"/>
      <c r="I219" s="592"/>
      <c r="J219" s="591"/>
      <c r="K219" s="590"/>
      <c r="L219" s="589"/>
    </row>
    <row r="220" spans="1:12" s="596" customFormat="1" x14ac:dyDescent="0.2">
      <c r="A220" s="597" t="s">
        <v>617</v>
      </c>
      <c r="B220" s="594" t="s">
        <v>550</v>
      </c>
      <c r="C220" s="593"/>
      <c r="D220" s="593"/>
      <c r="E220" s="592"/>
      <c r="F220" s="591"/>
      <c r="G220" s="592"/>
      <c r="H220" s="591"/>
      <c r="I220" s="592"/>
      <c r="J220" s="591"/>
      <c r="K220" s="590"/>
      <c r="L220" s="589"/>
    </row>
    <row r="221" spans="1:12" s="596" customFormat="1" x14ac:dyDescent="0.2">
      <c r="A221" s="597" t="s">
        <v>616</v>
      </c>
      <c r="B221" s="594" t="s">
        <v>550</v>
      </c>
      <c r="C221" s="593"/>
      <c r="D221" s="593"/>
      <c r="E221" s="592"/>
      <c r="F221" s="591"/>
      <c r="G221" s="592"/>
      <c r="H221" s="591"/>
      <c r="I221" s="592"/>
      <c r="J221" s="591"/>
      <c r="K221" s="590"/>
      <c r="L221" s="589"/>
    </row>
    <row r="222" spans="1:12" s="596" customFormat="1" x14ac:dyDescent="0.2">
      <c r="A222" s="597" t="s">
        <v>615</v>
      </c>
      <c r="B222" s="594" t="s">
        <v>550</v>
      </c>
      <c r="C222" s="593"/>
      <c r="D222" s="593"/>
      <c r="E222" s="592"/>
      <c r="F222" s="591"/>
      <c r="G222" s="592"/>
      <c r="H222" s="591"/>
      <c r="I222" s="592"/>
      <c r="J222" s="591"/>
      <c r="K222" s="590"/>
      <c r="L222" s="589"/>
    </row>
    <row r="223" spans="1:12" s="596" customFormat="1" x14ac:dyDescent="0.2">
      <c r="A223" s="595" t="s">
        <v>614</v>
      </c>
      <c r="B223" s="594" t="s">
        <v>550</v>
      </c>
      <c r="C223" s="593">
        <v>107.74</v>
      </c>
      <c r="D223" s="592"/>
      <c r="E223" s="592"/>
      <c r="F223" s="592"/>
      <c r="G223" s="592"/>
      <c r="H223" s="592"/>
      <c r="I223" s="592"/>
      <c r="J223" s="592"/>
      <c r="K223" s="592"/>
      <c r="L223" s="589"/>
    </row>
    <row r="224" spans="1:12" x14ac:dyDescent="0.2">
      <c r="A224" s="597" t="s">
        <v>613</v>
      </c>
      <c r="B224" s="594" t="s">
        <v>550</v>
      </c>
      <c r="C224" s="593"/>
      <c r="D224" s="593"/>
      <c r="E224" s="592"/>
      <c r="F224" s="591"/>
      <c r="G224" s="592"/>
      <c r="H224" s="591"/>
      <c r="I224" s="592"/>
      <c r="J224" s="591"/>
      <c r="K224" s="590"/>
      <c r="L224" s="589"/>
    </row>
    <row r="225" spans="1:12" x14ac:dyDescent="0.2">
      <c r="A225" s="591"/>
      <c r="B225" s="593"/>
      <c r="C225" s="593"/>
      <c r="D225" s="593"/>
      <c r="E225" s="592"/>
      <c r="F225" s="591"/>
      <c r="G225" s="592"/>
      <c r="H225" s="591"/>
      <c r="I225" s="592"/>
      <c r="J225" s="591"/>
      <c r="K225" s="590"/>
      <c r="L225" s="589"/>
    </row>
    <row r="226" spans="1:12" x14ac:dyDescent="0.2">
      <c r="A226" s="591"/>
      <c r="B226" s="593"/>
      <c r="C226" s="593"/>
      <c r="D226" s="593"/>
      <c r="E226" s="592"/>
      <c r="F226" s="591"/>
      <c r="G226" s="592"/>
      <c r="H226" s="591"/>
      <c r="I226" s="592"/>
      <c r="J226" s="591"/>
      <c r="K226" s="590"/>
      <c r="L226" s="589"/>
    </row>
    <row r="227" spans="1:12" x14ac:dyDescent="0.2">
      <c r="A227" s="586"/>
      <c r="B227" s="588"/>
      <c r="C227" s="588"/>
      <c r="D227" s="588"/>
      <c r="E227" s="587"/>
      <c r="F227" s="586"/>
      <c r="G227" s="587"/>
      <c r="H227" s="586"/>
      <c r="I227" s="587"/>
      <c r="J227" s="586"/>
      <c r="K227" s="585"/>
      <c r="L227" s="584"/>
    </row>
    <row r="228" spans="1:12" s="596" customFormat="1" ht="18" x14ac:dyDescent="0.2">
      <c r="A228" s="604" t="s">
        <v>612</v>
      </c>
      <c r="B228" s="603" t="s">
        <v>38</v>
      </c>
      <c r="C228" s="602">
        <f t="shared" ref="C228:K228" si="9">C45</f>
        <v>0</v>
      </c>
      <c r="D228" s="602">
        <f t="shared" si="9"/>
        <v>0</v>
      </c>
      <c r="E228" s="601">
        <f t="shared" si="9"/>
        <v>0</v>
      </c>
      <c r="F228" s="600">
        <f t="shared" si="9"/>
        <v>0</v>
      </c>
      <c r="G228" s="601">
        <f t="shared" si="9"/>
        <v>0</v>
      </c>
      <c r="H228" s="600">
        <f t="shared" si="9"/>
        <v>0</v>
      </c>
      <c r="I228" s="601">
        <f t="shared" si="9"/>
        <v>0</v>
      </c>
      <c r="J228" s="600">
        <f t="shared" si="9"/>
        <v>0</v>
      </c>
      <c r="K228" s="599">
        <f t="shared" si="9"/>
        <v>0</v>
      </c>
      <c r="L228" s="598" t="s">
        <v>37</v>
      </c>
    </row>
    <row r="229" spans="1:12" ht="19.5" x14ac:dyDescent="0.2">
      <c r="A229" s="595" t="s">
        <v>611</v>
      </c>
      <c r="B229" s="594" t="s">
        <v>610</v>
      </c>
      <c r="C229" s="593"/>
      <c r="D229" s="593"/>
      <c r="E229" s="592"/>
      <c r="F229" s="591"/>
      <c r="G229" s="592"/>
      <c r="H229" s="591"/>
      <c r="I229" s="592"/>
      <c r="J229" s="608"/>
      <c r="K229" s="590"/>
      <c r="L229" s="589"/>
    </row>
    <row r="230" spans="1:12" x14ac:dyDescent="0.2">
      <c r="A230" s="607" t="s">
        <v>609</v>
      </c>
      <c r="B230" s="594" t="s">
        <v>32</v>
      </c>
      <c r="C230" s="593"/>
      <c r="D230" s="593"/>
      <c r="E230" s="592"/>
      <c r="F230" s="591"/>
      <c r="G230" s="592"/>
      <c r="H230" s="591"/>
      <c r="I230" s="592"/>
      <c r="J230" s="608"/>
      <c r="K230" s="590"/>
      <c r="L230" s="589"/>
    </row>
    <row r="231" spans="1:12" x14ac:dyDescent="0.2">
      <c r="A231" s="607" t="s">
        <v>608</v>
      </c>
      <c r="B231" s="594" t="s">
        <v>32</v>
      </c>
      <c r="C231" s="593"/>
      <c r="D231" s="593"/>
      <c r="E231" s="592"/>
      <c r="F231" s="591"/>
      <c r="G231" s="592"/>
      <c r="H231" s="591"/>
      <c r="I231" s="592"/>
      <c r="J231" s="608"/>
      <c r="K231" s="590"/>
      <c r="L231" s="589"/>
    </row>
    <row r="232" spans="1:12" x14ac:dyDescent="0.2">
      <c r="A232" s="595" t="s">
        <v>607</v>
      </c>
      <c r="B232" s="594" t="s">
        <v>32</v>
      </c>
      <c r="C232" s="593"/>
      <c r="D232" s="593"/>
      <c r="E232" s="592"/>
      <c r="F232" s="591"/>
      <c r="G232" s="592"/>
      <c r="H232" s="591"/>
      <c r="I232" s="592"/>
      <c r="J232" s="608"/>
      <c r="K232" s="590"/>
      <c r="L232" s="589"/>
    </row>
    <row r="233" spans="1:12" x14ac:dyDescent="0.2">
      <c r="A233" s="595" t="s">
        <v>606</v>
      </c>
      <c r="B233" s="594" t="s">
        <v>32</v>
      </c>
      <c r="C233" s="593"/>
      <c r="D233" s="593"/>
      <c r="E233" s="592"/>
      <c r="F233" s="591"/>
      <c r="G233" s="592"/>
      <c r="H233" s="591"/>
      <c r="I233" s="592"/>
      <c r="J233" s="608"/>
      <c r="K233" s="590"/>
      <c r="L233" s="589"/>
    </row>
    <row r="234" spans="1:12" x14ac:dyDescent="0.2">
      <c r="A234" s="595" t="s">
        <v>605</v>
      </c>
      <c r="B234" s="594" t="s">
        <v>32</v>
      </c>
      <c r="C234" s="593"/>
      <c r="D234" s="593"/>
      <c r="E234" s="592"/>
      <c r="F234" s="591"/>
      <c r="G234" s="592"/>
      <c r="H234" s="591"/>
      <c r="I234" s="592"/>
      <c r="J234" s="608"/>
      <c r="K234" s="590"/>
      <c r="L234" s="589"/>
    </row>
    <row r="235" spans="1:12" x14ac:dyDescent="0.2">
      <c r="A235" s="595" t="s">
        <v>604</v>
      </c>
      <c r="B235" s="594" t="s">
        <v>32</v>
      </c>
      <c r="C235" s="593"/>
      <c r="D235" s="593"/>
      <c r="E235" s="592"/>
      <c r="F235" s="591"/>
      <c r="G235" s="592"/>
      <c r="H235" s="591"/>
      <c r="I235" s="592"/>
      <c r="J235" s="608"/>
      <c r="K235" s="590"/>
      <c r="L235" s="589"/>
    </row>
    <row r="236" spans="1:12" x14ac:dyDescent="0.2">
      <c r="A236" s="595" t="s">
        <v>603</v>
      </c>
      <c r="B236" s="594" t="s">
        <v>32</v>
      </c>
      <c r="C236" s="593"/>
      <c r="D236" s="593"/>
      <c r="E236" s="592"/>
      <c r="F236" s="591"/>
      <c r="G236" s="592"/>
      <c r="H236" s="591"/>
      <c r="I236" s="592"/>
      <c r="J236" s="608"/>
      <c r="K236" s="590"/>
      <c r="L236" s="589"/>
    </row>
    <row r="237" spans="1:12" x14ac:dyDescent="0.2">
      <c r="A237" s="595" t="s">
        <v>602</v>
      </c>
      <c r="B237" s="594" t="s">
        <v>32</v>
      </c>
      <c r="C237" s="593"/>
      <c r="D237" s="593"/>
      <c r="E237" s="592"/>
      <c r="F237" s="591"/>
      <c r="G237" s="592"/>
      <c r="H237" s="591"/>
      <c r="I237" s="592"/>
      <c r="J237" s="608"/>
      <c r="K237" s="590"/>
      <c r="L237" s="589"/>
    </row>
    <row r="238" spans="1:12" x14ac:dyDescent="0.2">
      <c r="A238" s="595" t="s">
        <v>601</v>
      </c>
      <c r="B238" s="594" t="s">
        <v>32</v>
      </c>
      <c r="C238" s="593"/>
      <c r="D238" s="593"/>
      <c r="E238" s="592"/>
      <c r="F238" s="591"/>
      <c r="G238" s="592"/>
      <c r="H238" s="591"/>
      <c r="I238" s="592"/>
      <c r="J238" s="608"/>
      <c r="K238" s="590"/>
      <c r="L238" s="589"/>
    </row>
    <row r="239" spans="1:12" x14ac:dyDescent="0.2">
      <c r="A239" s="595" t="s">
        <v>600</v>
      </c>
      <c r="B239" s="594" t="s">
        <v>32</v>
      </c>
      <c r="C239" s="593"/>
      <c r="D239" s="593"/>
      <c r="E239" s="592"/>
      <c r="F239" s="591"/>
      <c r="G239" s="592"/>
      <c r="H239" s="591"/>
      <c r="I239" s="592"/>
      <c r="J239" s="608"/>
      <c r="K239" s="590"/>
      <c r="L239" s="589"/>
    </row>
    <row r="240" spans="1:12" x14ac:dyDescent="0.2">
      <c r="A240" s="595" t="s">
        <v>599</v>
      </c>
      <c r="B240" s="594" t="s">
        <v>32</v>
      </c>
      <c r="C240" s="593"/>
      <c r="D240" s="593"/>
      <c r="E240" s="592"/>
      <c r="F240" s="591"/>
      <c r="G240" s="592"/>
      <c r="H240" s="591"/>
      <c r="I240" s="592"/>
      <c r="J240" s="608"/>
      <c r="K240" s="590"/>
      <c r="L240" s="589"/>
    </row>
    <row r="241" spans="1:12" x14ac:dyDescent="0.2">
      <c r="A241" s="595" t="s">
        <v>598</v>
      </c>
      <c r="B241" s="594" t="s">
        <v>32</v>
      </c>
      <c r="C241" s="593"/>
      <c r="D241" s="593"/>
      <c r="E241" s="592"/>
      <c r="F241" s="591"/>
      <c r="G241" s="592"/>
      <c r="H241" s="591"/>
      <c r="I241" s="592"/>
      <c r="J241" s="608"/>
      <c r="K241" s="590"/>
      <c r="L241" s="589"/>
    </row>
    <row r="242" spans="1:12" x14ac:dyDescent="0.2">
      <c r="A242" s="595" t="s">
        <v>597</v>
      </c>
      <c r="B242" s="594" t="s">
        <v>32</v>
      </c>
      <c r="C242" s="593"/>
      <c r="D242" s="593"/>
      <c r="E242" s="592"/>
      <c r="F242" s="591"/>
      <c r="G242" s="592"/>
      <c r="H242" s="591"/>
      <c r="I242" s="592"/>
      <c r="J242" s="608"/>
      <c r="K242" s="590"/>
      <c r="L242" s="589"/>
    </row>
    <row r="243" spans="1:12" x14ac:dyDescent="0.2">
      <c r="A243" s="595" t="s">
        <v>596</v>
      </c>
      <c r="B243" s="594" t="s">
        <v>32</v>
      </c>
      <c r="C243" s="593"/>
      <c r="D243" s="593"/>
      <c r="E243" s="592"/>
      <c r="F243" s="591"/>
      <c r="G243" s="592"/>
      <c r="H243" s="591"/>
      <c r="I243" s="592"/>
      <c r="J243" s="608"/>
      <c r="K243" s="590"/>
      <c r="L243" s="589"/>
    </row>
    <row r="244" spans="1:12" x14ac:dyDescent="0.2">
      <c r="A244" s="595" t="s">
        <v>595</v>
      </c>
      <c r="B244" s="594" t="s">
        <v>32</v>
      </c>
      <c r="C244" s="593"/>
      <c r="D244" s="593"/>
      <c r="E244" s="592"/>
      <c r="F244" s="591"/>
      <c r="G244" s="592"/>
      <c r="H244" s="591"/>
      <c r="I244" s="592"/>
      <c r="J244" s="608"/>
      <c r="K244" s="590"/>
      <c r="L244" s="589"/>
    </row>
    <row r="245" spans="1:12" x14ac:dyDescent="0.2">
      <c r="A245" s="595" t="s">
        <v>594</v>
      </c>
      <c r="B245" s="594" t="s">
        <v>32</v>
      </c>
      <c r="C245" s="593"/>
      <c r="D245" s="593"/>
      <c r="E245" s="592"/>
      <c r="F245" s="591"/>
      <c r="G245" s="592"/>
      <c r="H245" s="591"/>
      <c r="I245" s="592"/>
      <c r="J245" s="608"/>
      <c r="K245" s="590"/>
      <c r="L245" s="589"/>
    </row>
    <row r="246" spans="1:12" x14ac:dyDescent="0.2">
      <c r="A246" s="591"/>
      <c r="B246" s="593"/>
      <c r="C246" s="593"/>
      <c r="D246" s="593"/>
      <c r="E246" s="592"/>
      <c r="F246" s="591"/>
      <c r="G246" s="592"/>
      <c r="H246" s="591"/>
      <c r="I246" s="592"/>
      <c r="J246" s="608"/>
      <c r="K246" s="590"/>
      <c r="L246" s="589"/>
    </row>
    <row r="247" spans="1:12" ht="12.75" customHeight="1" x14ac:dyDescent="0.2">
      <c r="A247" s="591"/>
      <c r="B247" s="593"/>
      <c r="C247" s="593"/>
      <c r="D247" s="593"/>
      <c r="E247" s="592"/>
      <c r="F247" s="591"/>
      <c r="G247" s="592"/>
      <c r="H247" s="591"/>
      <c r="I247" s="592"/>
      <c r="J247" s="608"/>
      <c r="K247" s="590"/>
      <c r="L247" s="589"/>
    </row>
    <row r="248" spans="1:12" ht="12.75" customHeight="1" x14ac:dyDescent="0.2">
      <c r="A248" s="591"/>
      <c r="B248" s="593"/>
      <c r="C248" s="593"/>
      <c r="D248" s="593"/>
      <c r="E248" s="592"/>
      <c r="F248" s="591"/>
      <c r="G248" s="592"/>
      <c r="H248" s="591"/>
      <c r="I248" s="592"/>
      <c r="J248" s="608"/>
      <c r="K248" s="590"/>
      <c r="L248" s="589"/>
    </row>
    <row r="249" spans="1:12" ht="12.75" customHeight="1" x14ac:dyDescent="0.2">
      <c r="A249" s="591"/>
      <c r="B249" s="593"/>
      <c r="C249" s="593"/>
      <c r="D249" s="593"/>
      <c r="E249" s="592"/>
      <c r="F249" s="591"/>
      <c r="G249" s="592"/>
      <c r="H249" s="591"/>
      <c r="I249" s="592"/>
      <c r="J249" s="608"/>
      <c r="K249" s="590"/>
      <c r="L249" s="589"/>
    </row>
    <row r="250" spans="1:12" ht="12.75" customHeight="1" x14ac:dyDescent="0.2">
      <c r="A250" s="591"/>
      <c r="B250" s="593"/>
      <c r="C250" s="593"/>
      <c r="D250" s="593"/>
      <c r="E250" s="592"/>
      <c r="F250" s="591"/>
      <c r="G250" s="592"/>
      <c r="H250" s="591"/>
      <c r="I250" s="592"/>
      <c r="J250" s="608"/>
      <c r="K250" s="590"/>
      <c r="L250" s="589"/>
    </row>
    <row r="251" spans="1:12" x14ac:dyDescent="0.2">
      <c r="A251" s="586"/>
      <c r="B251" s="588"/>
      <c r="C251" s="588"/>
      <c r="D251" s="588"/>
      <c r="E251" s="587"/>
      <c r="F251" s="586"/>
      <c r="G251" s="587"/>
      <c r="H251" s="586"/>
      <c r="I251" s="587"/>
      <c r="J251" s="608"/>
      <c r="K251" s="590"/>
      <c r="L251" s="584"/>
    </row>
    <row r="252" spans="1:12" s="596" customFormat="1" ht="18" x14ac:dyDescent="0.2">
      <c r="A252" s="604" t="s">
        <v>593</v>
      </c>
      <c r="B252" s="603" t="s">
        <v>38</v>
      </c>
      <c r="C252" s="602">
        <f t="shared" ref="C252:K252" si="10">C49</f>
        <v>112.69</v>
      </c>
      <c r="D252" s="602">
        <f t="shared" si="10"/>
        <v>118.39386279632929</v>
      </c>
      <c r="E252" s="601">
        <f t="shared" si="10"/>
        <v>110.22625824617248</v>
      </c>
      <c r="F252" s="600">
        <f t="shared" si="10"/>
        <v>103.62614814293696</v>
      </c>
      <c r="G252" s="601">
        <f t="shared" si="10"/>
        <v>103.92248666304009</v>
      </c>
      <c r="H252" s="600">
        <f t="shared" si="10"/>
        <v>103.48352243600011</v>
      </c>
      <c r="I252" s="601">
        <f t="shared" si="10"/>
        <v>103.77907569603613</v>
      </c>
      <c r="J252" s="600">
        <f t="shared" si="10"/>
        <v>104.51414661444474</v>
      </c>
      <c r="K252" s="599">
        <f t="shared" si="10"/>
        <v>104.86671388836099</v>
      </c>
      <c r="L252" s="598" t="s">
        <v>37</v>
      </c>
    </row>
    <row r="253" spans="1:12" s="596" customFormat="1" x14ac:dyDescent="0.2">
      <c r="A253" s="597" t="s">
        <v>592</v>
      </c>
      <c r="B253" s="594" t="s">
        <v>591</v>
      </c>
      <c r="C253" s="593">
        <v>34000</v>
      </c>
      <c r="D253" s="593">
        <v>34518</v>
      </c>
      <c r="E253" s="593">
        <v>38040</v>
      </c>
      <c r="F253" s="593">
        <v>39369</v>
      </c>
      <c r="G253" s="593">
        <v>39386</v>
      </c>
      <c r="H253" s="593">
        <v>40683</v>
      </c>
      <c r="I253" s="593">
        <v>40883</v>
      </c>
      <c r="J253" s="593">
        <v>42478</v>
      </c>
      <c r="K253" s="593">
        <v>42880</v>
      </c>
      <c r="L253" s="589"/>
    </row>
    <row r="254" spans="1:12" s="596" customFormat="1" x14ac:dyDescent="0.2">
      <c r="A254" s="597" t="s">
        <v>590</v>
      </c>
      <c r="B254" s="594" t="s">
        <v>586</v>
      </c>
      <c r="C254" s="593"/>
      <c r="D254" s="593"/>
      <c r="E254" s="592"/>
      <c r="F254" s="591"/>
      <c r="G254" s="592"/>
      <c r="H254" s="591"/>
      <c r="I254" s="592"/>
      <c r="J254" s="591"/>
      <c r="K254" s="590"/>
      <c r="L254" s="589"/>
    </row>
    <row r="255" spans="1:12" s="596" customFormat="1" x14ac:dyDescent="0.2">
      <c r="A255" s="597" t="s">
        <v>589</v>
      </c>
      <c r="B255" s="594" t="s">
        <v>588</v>
      </c>
      <c r="C255" s="593"/>
      <c r="D255" s="593"/>
      <c r="E255" s="592"/>
      <c r="F255" s="591"/>
      <c r="G255" s="592"/>
      <c r="H255" s="591"/>
      <c r="I255" s="592"/>
      <c r="J255" s="591"/>
      <c r="K255" s="590"/>
      <c r="L255" s="589"/>
    </row>
    <row r="256" spans="1:12" ht="12.75" customHeight="1" x14ac:dyDescent="0.2">
      <c r="A256" s="595" t="s">
        <v>587</v>
      </c>
      <c r="B256" s="594" t="s">
        <v>586</v>
      </c>
      <c r="C256" s="593"/>
      <c r="D256" s="593"/>
      <c r="E256" s="592"/>
      <c r="F256" s="591"/>
      <c r="G256" s="592"/>
      <c r="H256" s="591"/>
      <c r="I256" s="592"/>
      <c r="J256" s="591"/>
      <c r="K256" s="590"/>
      <c r="L256" s="589"/>
    </row>
    <row r="257" spans="1:12" x14ac:dyDescent="0.2">
      <c r="A257" s="591"/>
      <c r="B257" s="593"/>
      <c r="C257" s="593"/>
      <c r="D257" s="593"/>
      <c r="E257" s="592"/>
      <c r="F257" s="591"/>
      <c r="G257" s="592"/>
      <c r="H257" s="591"/>
      <c r="I257" s="592"/>
      <c r="J257" s="591"/>
      <c r="K257" s="590"/>
      <c r="L257" s="589"/>
    </row>
    <row r="258" spans="1:12" x14ac:dyDescent="0.2">
      <c r="A258" s="591"/>
      <c r="B258" s="593"/>
      <c r="C258" s="593"/>
      <c r="D258" s="593"/>
      <c r="E258" s="592"/>
      <c r="F258" s="591"/>
      <c r="G258" s="592"/>
      <c r="H258" s="591"/>
      <c r="I258" s="592"/>
      <c r="J258" s="591"/>
      <c r="K258" s="590"/>
      <c r="L258" s="589"/>
    </row>
    <row r="259" spans="1:12" x14ac:dyDescent="0.2">
      <c r="A259" s="586"/>
      <c r="B259" s="588"/>
      <c r="C259" s="588"/>
      <c r="D259" s="588"/>
      <c r="E259" s="587"/>
      <c r="F259" s="586"/>
      <c r="G259" s="587"/>
      <c r="H259" s="586"/>
      <c r="I259" s="587"/>
      <c r="J259" s="586"/>
      <c r="K259" s="585"/>
      <c r="L259" s="584"/>
    </row>
    <row r="260" spans="1:12" s="596" customFormat="1" ht="18" x14ac:dyDescent="0.2">
      <c r="A260" s="604" t="s">
        <v>585</v>
      </c>
      <c r="B260" s="603" t="s">
        <v>38</v>
      </c>
      <c r="C260" s="602">
        <f t="shared" ref="C260:K260" si="11">C53</f>
        <v>0</v>
      </c>
      <c r="D260" s="602">
        <f t="shared" si="11"/>
        <v>0</v>
      </c>
      <c r="E260" s="601">
        <f t="shared" si="11"/>
        <v>0</v>
      </c>
      <c r="F260" s="600">
        <f t="shared" si="11"/>
        <v>0</v>
      </c>
      <c r="G260" s="601">
        <f t="shared" si="11"/>
        <v>0</v>
      </c>
      <c r="H260" s="600">
        <f t="shared" si="11"/>
        <v>0</v>
      </c>
      <c r="I260" s="601">
        <f t="shared" si="11"/>
        <v>0</v>
      </c>
      <c r="J260" s="600">
        <f t="shared" si="11"/>
        <v>0</v>
      </c>
      <c r="K260" s="599">
        <f t="shared" si="11"/>
        <v>0</v>
      </c>
      <c r="L260" s="598" t="s">
        <v>37</v>
      </c>
    </row>
    <row r="261" spans="1:12" x14ac:dyDescent="0.2">
      <c r="A261" s="595" t="s">
        <v>584</v>
      </c>
      <c r="B261" s="594" t="s">
        <v>550</v>
      </c>
      <c r="C261" s="593"/>
      <c r="D261" s="593"/>
      <c r="E261" s="592"/>
      <c r="F261" s="591"/>
      <c r="G261" s="592"/>
      <c r="H261" s="591"/>
      <c r="I261" s="592"/>
      <c r="J261" s="591"/>
      <c r="K261" s="590"/>
      <c r="L261" s="589"/>
    </row>
    <row r="262" spans="1:12" x14ac:dyDescent="0.2">
      <c r="A262" s="595" t="s">
        <v>583</v>
      </c>
      <c r="B262" s="594" t="s">
        <v>32</v>
      </c>
      <c r="C262" s="593"/>
      <c r="D262" s="593"/>
      <c r="E262" s="592"/>
      <c r="F262" s="591"/>
      <c r="G262" s="592"/>
      <c r="H262" s="591"/>
      <c r="I262" s="592"/>
      <c r="J262" s="591"/>
      <c r="K262" s="590"/>
      <c r="L262" s="589"/>
    </row>
    <row r="263" spans="1:12" ht="12.75" customHeight="1" x14ac:dyDescent="0.2">
      <c r="A263" s="595" t="s">
        <v>582</v>
      </c>
      <c r="B263" s="594" t="s">
        <v>550</v>
      </c>
      <c r="C263" s="593"/>
      <c r="D263" s="593"/>
      <c r="E263" s="592"/>
      <c r="F263" s="591"/>
      <c r="G263" s="592"/>
      <c r="H263" s="591"/>
      <c r="I263" s="592"/>
      <c r="J263" s="591"/>
      <c r="K263" s="590"/>
      <c r="L263" s="589"/>
    </row>
    <row r="264" spans="1:12" x14ac:dyDescent="0.2">
      <c r="A264" s="595" t="s">
        <v>581</v>
      </c>
      <c r="B264" s="594" t="s">
        <v>32</v>
      </c>
      <c r="C264" s="593"/>
      <c r="D264" s="593"/>
      <c r="E264" s="592"/>
      <c r="F264" s="591"/>
      <c r="G264" s="592"/>
      <c r="H264" s="591"/>
      <c r="I264" s="592"/>
      <c r="J264" s="591"/>
      <c r="K264" s="590"/>
      <c r="L264" s="589"/>
    </row>
    <row r="265" spans="1:12" x14ac:dyDescent="0.2">
      <c r="A265" s="595" t="s">
        <v>580</v>
      </c>
      <c r="B265" s="594" t="s">
        <v>32</v>
      </c>
      <c r="C265" s="593"/>
      <c r="D265" s="593"/>
      <c r="E265" s="592"/>
      <c r="F265" s="591"/>
      <c r="G265" s="592"/>
      <c r="H265" s="591"/>
      <c r="I265" s="592"/>
      <c r="J265" s="591"/>
      <c r="K265" s="590"/>
      <c r="L265" s="589"/>
    </row>
    <row r="266" spans="1:12" x14ac:dyDescent="0.2">
      <c r="A266" s="595" t="s">
        <v>579</v>
      </c>
      <c r="B266" s="594" t="s">
        <v>499</v>
      </c>
      <c r="C266" s="593"/>
      <c r="D266" s="593"/>
      <c r="E266" s="592"/>
      <c r="F266" s="591"/>
      <c r="G266" s="592"/>
      <c r="H266" s="591"/>
      <c r="I266" s="592"/>
      <c r="J266" s="591"/>
      <c r="K266" s="590"/>
      <c r="L266" s="589"/>
    </row>
    <row r="267" spans="1:12" x14ac:dyDescent="0.2">
      <c r="A267" s="595" t="s">
        <v>578</v>
      </c>
      <c r="B267" s="594" t="s">
        <v>499</v>
      </c>
      <c r="C267" s="593"/>
      <c r="D267" s="593"/>
      <c r="E267" s="592"/>
      <c r="F267" s="591"/>
      <c r="G267" s="592"/>
      <c r="H267" s="591"/>
      <c r="I267" s="592"/>
      <c r="J267" s="591"/>
      <c r="K267" s="590"/>
      <c r="L267" s="589"/>
    </row>
    <row r="268" spans="1:12" x14ac:dyDescent="0.2">
      <c r="A268" s="595" t="s">
        <v>577</v>
      </c>
      <c r="B268" s="594" t="s">
        <v>32</v>
      </c>
      <c r="C268" s="593"/>
      <c r="D268" s="593"/>
      <c r="E268" s="592"/>
      <c r="F268" s="591"/>
      <c r="G268" s="592"/>
      <c r="H268" s="591"/>
      <c r="I268" s="592"/>
      <c r="J268" s="591"/>
      <c r="K268" s="590"/>
      <c r="L268" s="589"/>
    </row>
    <row r="269" spans="1:12" x14ac:dyDescent="0.2">
      <c r="A269" s="595" t="s">
        <v>576</v>
      </c>
      <c r="B269" s="594" t="s">
        <v>550</v>
      </c>
      <c r="C269" s="593"/>
      <c r="D269" s="593"/>
      <c r="E269" s="592"/>
      <c r="F269" s="591"/>
      <c r="G269" s="592"/>
      <c r="H269" s="591"/>
      <c r="I269" s="592"/>
      <c r="J269" s="591"/>
      <c r="K269" s="590"/>
      <c r="L269" s="589"/>
    </row>
    <row r="270" spans="1:12" x14ac:dyDescent="0.2">
      <c r="A270" s="591"/>
      <c r="B270" s="593"/>
      <c r="C270" s="593"/>
      <c r="D270" s="593"/>
      <c r="E270" s="592"/>
      <c r="F270" s="591"/>
      <c r="G270" s="592"/>
      <c r="H270" s="591"/>
      <c r="I270" s="592"/>
      <c r="J270" s="591"/>
      <c r="K270" s="590"/>
      <c r="L270" s="589"/>
    </row>
    <row r="271" spans="1:12" x14ac:dyDescent="0.2">
      <c r="A271" s="591"/>
      <c r="B271" s="593"/>
      <c r="C271" s="593"/>
      <c r="D271" s="593"/>
      <c r="E271" s="592"/>
      <c r="F271" s="591"/>
      <c r="G271" s="592"/>
      <c r="H271" s="591"/>
      <c r="I271" s="592"/>
      <c r="J271" s="591"/>
      <c r="K271" s="590"/>
      <c r="L271" s="589"/>
    </row>
    <row r="272" spans="1:12" x14ac:dyDescent="0.2">
      <c r="A272" s="586"/>
      <c r="B272" s="588"/>
      <c r="C272" s="588"/>
      <c r="D272" s="588"/>
      <c r="E272" s="587"/>
      <c r="F272" s="586"/>
      <c r="G272" s="587"/>
      <c r="H272" s="586"/>
      <c r="I272" s="587"/>
      <c r="J272" s="586"/>
      <c r="K272" s="585"/>
      <c r="L272" s="584"/>
    </row>
    <row r="273" spans="1:12" s="596" customFormat="1" ht="18" x14ac:dyDescent="0.2">
      <c r="A273" s="604" t="s">
        <v>575</v>
      </c>
      <c r="B273" s="603" t="s">
        <v>38</v>
      </c>
      <c r="C273" s="602">
        <f t="shared" ref="C273:K273" si="12">C57</f>
        <v>0</v>
      </c>
      <c r="D273" s="602">
        <f t="shared" si="12"/>
        <v>0</v>
      </c>
      <c r="E273" s="601">
        <f t="shared" si="12"/>
        <v>0</v>
      </c>
      <c r="F273" s="600">
        <f t="shared" si="12"/>
        <v>0</v>
      </c>
      <c r="G273" s="601">
        <f t="shared" si="12"/>
        <v>0</v>
      </c>
      <c r="H273" s="600">
        <f t="shared" si="12"/>
        <v>0</v>
      </c>
      <c r="I273" s="601">
        <f t="shared" si="12"/>
        <v>0</v>
      </c>
      <c r="J273" s="600">
        <f t="shared" si="12"/>
        <v>0</v>
      </c>
      <c r="K273" s="599">
        <f t="shared" si="12"/>
        <v>0</v>
      </c>
      <c r="L273" s="598" t="s">
        <v>37</v>
      </c>
    </row>
    <row r="274" spans="1:12" ht="19.5" x14ac:dyDescent="0.2">
      <c r="A274" s="595" t="s">
        <v>574</v>
      </c>
      <c r="B274" s="594" t="s">
        <v>573</v>
      </c>
      <c r="C274" s="593"/>
      <c r="D274" s="593"/>
      <c r="E274" s="592"/>
      <c r="F274" s="591"/>
      <c r="G274" s="592"/>
      <c r="H274" s="591"/>
      <c r="I274" s="592"/>
      <c r="J274" s="591"/>
      <c r="K274" s="590"/>
      <c r="L274" s="589"/>
    </row>
    <row r="275" spans="1:12" ht="19.5" x14ac:dyDescent="0.2">
      <c r="A275" s="607" t="s">
        <v>572</v>
      </c>
      <c r="B275" s="594" t="s">
        <v>32</v>
      </c>
      <c r="C275" s="593"/>
      <c r="D275" s="593"/>
      <c r="E275" s="592"/>
      <c r="F275" s="591"/>
      <c r="G275" s="592"/>
      <c r="H275" s="591"/>
      <c r="I275" s="592"/>
      <c r="J275" s="591"/>
      <c r="K275" s="590"/>
      <c r="L275" s="589"/>
    </row>
    <row r="276" spans="1:12" x14ac:dyDescent="0.2">
      <c r="A276" s="595" t="s">
        <v>571</v>
      </c>
      <c r="B276" s="594" t="s">
        <v>568</v>
      </c>
      <c r="C276" s="593"/>
      <c r="D276" s="593"/>
      <c r="E276" s="592"/>
      <c r="F276" s="591"/>
      <c r="G276" s="592"/>
      <c r="H276" s="591"/>
      <c r="I276" s="592"/>
      <c r="J276" s="591"/>
      <c r="K276" s="590"/>
      <c r="L276" s="589"/>
    </row>
    <row r="277" spans="1:12" x14ac:dyDescent="0.2">
      <c r="A277" s="595" t="s">
        <v>570</v>
      </c>
      <c r="B277" s="594" t="s">
        <v>568</v>
      </c>
      <c r="C277" s="593"/>
      <c r="D277" s="593"/>
      <c r="E277" s="592"/>
      <c r="F277" s="591"/>
      <c r="G277" s="592"/>
      <c r="H277" s="591"/>
      <c r="I277" s="592"/>
      <c r="J277" s="591"/>
      <c r="K277" s="590"/>
      <c r="L277" s="589"/>
    </row>
    <row r="278" spans="1:12" x14ac:dyDescent="0.2">
      <c r="A278" s="595" t="s">
        <v>569</v>
      </c>
      <c r="B278" s="594" t="s">
        <v>568</v>
      </c>
      <c r="C278" s="593"/>
      <c r="D278" s="593"/>
      <c r="E278" s="592"/>
      <c r="F278" s="591"/>
      <c r="G278" s="592"/>
      <c r="H278" s="591"/>
      <c r="I278" s="592"/>
      <c r="J278" s="591"/>
      <c r="K278" s="590"/>
      <c r="L278" s="589"/>
    </row>
    <row r="279" spans="1:12" x14ac:dyDescent="0.2">
      <c r="A279" s="595" t="s">
        <v>45</v>
      </c>
      <c r="B279" s="594" t="s">
        <v>568</v>
      </c>
      <c r="C279" s="593"/>
      <c r="D279" s="593"/>
      <c r="E279" s="592"/>
      <c r="F279" s="591"/>
      <c r="G279" s="592"/>
      <c r="H279" s="591"/>
      <c r="I279" s="592"/>
      <c r="J279" s="591"/>
      <c r="K279" s="590"/>
      <c r="L279" s="589"/>
    </row>
    <row r="280" spans="1:12" x14ac:dyDescent="0.2">
      <c r="A280" s="591"/>
      <c r="B280" s="593"/>
      <c r="C280" s="593"/>
      <c r="D280" s="593"/>
      <c r="E280" s="592"/>
      <c r="F280" s="591"/>
      <c r="G280" s="592"/>
      <c r="H280" s="591"/>
      <c r="I280" s="592"/>
      <c r="J280" s="591"/>
      <c r="K280" s="590"/>
      <c r="L280" s="589"/>
    </row>
    <row r="281" spans="1:12" x14ac:dyDescent="0.2">
      <c r="A281" s="591"/>
      <c r="B281" s="593"/>
      <c r="C281" s="593"/>
      <c r="D281" s="593"/>
      <c r="E281" s="592"/>
      <c r="F281" s="591"/>
      <c r="G281" s="592"/>
      <c r="H281" s="591"/>
      <c r="I281" s="592"/>
      <c r="J281" s="591"/>
      <c r="K281" s="590"/>
      <c r="L281" s="589"/>
    </row>
    <row r="282" spans="1:12" x14ac:dyDescent="0.2">
      <c r="A282" s="586"/>
      <c r="B282" s="588"/>
      <c r="C282" s="588"/>
      <c r="D282" s="588"/>
      <c r="E282" s="587"/>
      <c r="F282" s="586"/>
      <c r="G282" s="587"/>
      <c r="H282" s="586"/>
      <c r="I282" s="587"/>
      <c r="J282" s="586"/>
      <c r="K282" s="585"/>
      <c r="L282" s="584"/>
    </row>
    <row r="283" spans="1:12" s="596" customFormat="1" ht="18" x14ac:dyDescent="0.2">
      <c r="A283" s="604" t="s">
        <v>567</v>
      </c>
      <c r="B283" s="603" t="s">
        <v>38</v>
      </c>
      <c r="C283" s="602">
        <f t="shared" ref="C283:K283" si="13">C61</f>
        <v>0</v>
      </c>
      <c r="D283" s="602">
        <f t="shared" si="13"/>
        <v>0</v>
      </c>
      <c r="E283" s="601">
        <f t="shared" si="13"/>
        <v>0</v>
      </c>
      <c r="F283" s="600">
        <f t="shared" si="13"/>
        <v>0</v>
      </c>
      <c r="G283" s="601">
        <f t="shared" si="13"/>
        <v>0</v>
      </c>
      <c r="H283" s="600">
        <f t="shared" si="13"/>
        <v>0</v>
      </c>
      <c r="I283" s="601">
        <f t="shared" si="13"/>
        <v>0</v>
      </c>
      <c r="J283" s="600">
        <f t="shared" si="13"/>
        <v>0</v>
      </c>
      <c r="K283" s="599">
        <f t="shared" si="13"/>
        <v>0</v>
      </c>
      <c r="L283" s="598" t="s">
        <v>37</v>
      </c>
    </row>
    <row r="284" spans="1:12" s="596" customFormat="1" x14ac:dyDescent="0.2">
      <c r="A284" s="597" t="s">
        <v>566</v>
      </c>
      <c r="B284" s="594" t="s">
        <v>550</v>
      </c>
      <c r="C284" s="593"/>
      <c r="D284" s="593"/>
      <c r="E284" s="592"/>
      <c r="F284" s="591"/>
      <c r="G284" s="592"/>
      <c r="H284" s="591"/>
      <c r="I284" s="592"/>
      <c r="J284" s="591"/>
      <c r="K284" s="590"/>
      <c r="L284" s="589"/>
    </row>
    <row r="285" spans="1:12" s="596" customFormat="1" x14ac:dyDescent="0.2">
      <c r="A285" s="597" t="s">
        <v>565</v>
      </c>
      <c r="B285" s="594" t="s">
        <v>550</v>
      </c>
      <c r="C285" s="593"/>
      <c r="D285" s="593"/>
      <c r="E285" s="592"/>
      <c r="F285" s="591"/>
      <c r="G285" s="592"/>
      <c r="H285" s="591"/>
      <c r="I285" s="592"/>
      <c r="J285" s="591"/>
      <c r="K285" s="590"/>
      <c r="L285" s="589"/>
    </row>
    <row r="286" spans="1:12" s="596" customFormat="1" x14ac:dyDescent="0.2">
      <c r="A286" s="597" t="s">
        <v>564</v>
      </c>
      <c r="B286" s="594" t="s">
        <v>550</v>
      </c>
      <c r="C286" s="593"/>
      <c r="D286" s="593"/>
      <c r="E286" s="592"/>
      <c r="F286" s="591"/>
      <c r="G286" s="592"/>
      <c r="H286" s="591"/>
      <c r="I286" s="592"/>
      <c r="J286" s="591"/>
      <c r="K286" s="590"/>
      <c r="L286" s="589"/>
    </row>
    <row r="287" spans="1:12" s="596" customFormat="1" x14ac:dyDescent="0.2">
      <c r="A287" s="597" t="s">
        <v>563</v>
      </c>
      <c r="B287" s="594" t="s">
        <v>32</v>
      </c>
      <c r="C287" s="593"/>
      <c r="D287" s="593"/>
      <c r="E287" s="592"/>
      <c r="F287" s="591"/>
      <c r="G287" s="592"/>
      <c r="H287" s="591"/>
      <c r="I287" s="592"/>
      <c r="J287" s="591"/>
      <c r="K287" s="590"/>
      <c r="L287" s="589"/>
    </row>
    <row r="288" spans="1:12" s="596" customFormat="1" x14ac:dyDescent="0.2">
      <c r="A288" s="597" t="s">
        <v>562</v>
      </c>
      <c r="B288" s="594" t="s">
        <v>32</v>
      </c>
      <c r="C288" s="593"/>
      <c r="D288" s="593"/>
      <c r="E288" s="592"/>
      <c r="F288" s="591"/>
      <c r="G288" s="592"/>
      <c r="H288" s="591"/>
      <c r="I288" s="592"/>
      <c r="J288" s="591"/>
      <c r="K288" s="590"/>
      <c r="L288" s="589"/>
    </row>
    <row r="289" spans="1:12" s="596" customFormat="1" x14ac:dyDescent="0.2">
      <c r="A289" s="597" t="s">
        <v>561</v>
      </c>
      <c r="B289" s="594" t="s">
        <v>32</v>
      </c>
      <c r="C289" s="593"/>
      <c r="D289" s="593"/>
      <c r="E289" s="592"/>
      <c r="F289" s="591"/>
      <c r="G289" s="592"/>
      <c r="H289" s="591"/>
      <c r="I289" s="592"/>
      <c r="J289" s="591"/>
      <c r="K289" s="590"/>
      <c r="L289" s="589"/>
    </row>
    <row r="290" spans="1:12" s="596" customFormat="1" x14ac:dyDescent="0.2">
      <c r="A290" s="597" t="s">
        <v>560</v>
      </c>
      <c r="B290" s="594" t="s">
        <v>32</v>
      </c>
      <c r="C290" s="593"/>
      <c r="D290" s="593"/>
      <c r="E290" s="592"/>
      <c r="F290" s="591"/>
      <c r="G290" s="592"/>
      <c r="H290" s="591"/>
      <c r="I290" s="592"/>
      <c r="J290" s="591"/>
      <c r="K290" s="590"/>
      <c r="L290" s="589"/>
    </row>
    <row r="291" spans="1:12" x14ac:dyDescent="0.2">
      <c r="A291" s="595" t="s">
        <v>559</v>
      </c>
      <c r="B291" s="594" t="s">
        <v>32</v>
      </c>
      <c r="C291" s="593"/>
      <c r="D291" s="593"/>
      <c r="E291" s="592"/>
      <c r="F291" s="591"/>
      <c r="G291" s="592"/>
      <c r="H291" s="591"/>
      <c r="I291" s="592"/>
      <c r="J291" s="591"/>
      <c r="K291" s="590"/>
      <c r="L291" s="589"/>
    </row>
    <row r="292" spans="1:12" x14ac:dyDescent="0.2">
      <c r="A292" s="591"/>
      <c r="B292" s="593"/>
      <c r="C292" s="593"/>
      <c r="D292" s="593"/>
      <c r="E292" s="592"/>
      <c r="F292" s="591"/>
      <c r="G292" s="592"/>
      <c r="H292" s="591"/>
      <c r="I292" s="592"/>
      <c r="J292" s="591"/>
      <c r="K292" s="590"/>
      <c r="L292" s="589"/>
    </row>
    <row r="293" spans="1:12" x14ac:dyDescent="0.2">
      <c r="A293" s="591"/>
      <c r="B293" s="593"/>
      <c r="C293" s="593"/>
      <c r="D293" s="593"/>
      <c r="E293" s="592"/>
      <c r="F293" s="591"/>
      <c r="G293" s="592"/>
      <c r="H293" s="591"/>
      <c r="I293" s="592"/>
      <c r="J293" s="591"/>
      <c r="K293" s="590"/>
      <c r="L293" s="589"/>
    </row>
    <row r="294" spans="1:12" x14ac:dyDescent="0.2">
      <c r="A294" s="586"/>
      <c r="B294" s="588"/>
      <c r="C294" s="588"/>
      <c r="D294" s="588"/>
      <c r="E294" s="587"/>
      <c r="F294" s="586"/>
      <c r="G294" s="587"/>
      <c r="H294" s="586"/>
      <c r="I294" s="587"/>
      <c r="J294" s="586"/>
      <c r="K294" s="585"/>
      <c r="L294" s="584"/>
    </row>
    <row r="295" spans="1:12" s="596" customFormat="1" ht="18" x14ac:dyDescent="0.2">
      <c r="A295" s="604" t="s">
        <v>558</v>
      </c>
      <c r="B295" s="603" t="s">
        <v>38</v>
      </c>
      <c r="C295" s="602">
        <f t="shared" ref="C295:K295" si="14">C65</f>
        <v>0</v>
      </c>
      <c r="D295" s="602">
        <f t="shared" si="14"/>
        <v>0</v>
      </c>
      <c r="E295" s="601">
        <f t="shared" si="14"/>
        <v>0</v>
      </c>
      <c r="F295" s="600">
        <f t="shared" si="14"/>
        <v>0</v>
      </c>
      <c r="G295" s="601">
        <f t="shared" si="14"/>
        <v>0</v>
      </c>
      <c r="H295" s="600">
        <f t="shared" si="14"/>
        <v>0</v>
      </c>
      <c r="I295" s="601">
        <f t="shared" si="14"/>
        <v>0</v>
      </c>
      <c r="J295" s="600">
        <f t="shared" si="14"/>
        <v>0</v>
      </c>
      <c r="K295" s="599">
        <f t="shared" si="14"/>
        <v>0</v>
      </c>
      <c r="L295" s="598" t="s">
        <v>37</v>
      </c>
    </row>
    <row r="296" spans="1:12" s="596" customFormat="1" x14ac:dyDescent="0.2">
      <c r="A296" s="597" t="s">
        <v>557</v>
      </c>
      <c r="B296" s="594" t="s">
        <v>32</v>
      </c>
      <c r="C296" s="593"/>
      <c r="D296" s="593"/>
      <c r="E296" s="592"/>
      <c r="F296" s="591"/>
      <c r="G296" s="592"/>
      <c r="H296" s="591"/>
      <c r="I296" s="592"/>
      <c r="J296" s="591"/>
      <c r="K296" s="590"/>
      <c r="L296" s="589"/>
    </row>
    <row r="297" spans="1:12" s="596" customFormat="1" x14ac:dyDescent="0.2">
      <c r="A297" s="597" t="s">
        <v>556</v>
      </c>
      <c r="B297" s="594" t="s">
        <v>550</v>
      </c>
      <c r="C297" s="593"/>
      <c r="D297" s="593"/>
      <c r="E297" s="592"/>
      <c r="F297" s="591"/>
      <c r="G297" s="592"/>
      <c r="H297" s="591"/>
      <c r="I297" s="592"/>
      <c r="J297" s="591"/>
      <c r="K297" s="590"/>
      <c r="L297" s="589"/>
    </row>
    <row r="298" spans="1:12" s="596" customFormat="1" x14ac:dyDescent="0.2">
      <c r="A298" s="597" t="s">
        <v>555</v>
      </c>
      <c r="B298" s="594" t="s">
        <v>32</v>
      </c>
      <c r="C298" s="593"/>
      <c r="D298" s="593"/>
      <c r="E298" s="592"/>
      <c r="F298" s="591"/>
      <c r="G298" s="592"/>
      <c r="H298" s="591"/>
      <c r="I298" s="592"/>
      <c r="J298" s="591"/>
      <c r="K298" s="590"/>
      <c r="L298" s="589"/>
    </row>
    <row r="299" spans="1:12" s="596" customFormat="1" x14ac:dyDescent="0.2">
      <c r="A299" s="597" t="s">
        <v>554</v>
      </c>
      <c r="B299" s="594" t="s">
        <v>550</v>
      </c>
      <c r="C299" s="593"/>
      <c r="D299" s="593"/>
      <c r="E299" s="592"/>
      <c r="F299" s="591"/>
      <c r="G299" s="592"/>
      <c r="H299" s="591"/>
      <c r="I299" s="592"/>
      <c r="J299" s="591"/>
      <c r="K299" s="590"/>
      <c r="L299" s="589"/>
    </row>
    <row r="300" spans="1:12" s="596" customFormat="1" x14ac:dyDescent="0.2">
      <c r="A300" s="597" t="s">
        <v>553</v>
      </c>
      <c r="B300" s="594" t="s">
        <v>550</v>
      </c>
      <c r="C300" s="593"/>
      <c r="D300" s="593"/>
      <c r="E300" s="592"/>
      <c r="F300" s="591"/>
      <c r="G300" s="592"/>
      <c r="H300" s="591"/>
      <c r="I300" s="592"/>
      <c r="J300" s="591"/>
      <c r="K300" s="590"/>
      <c r="L300" s="589"/>
    </row>
    <row r="301" spans="1:12" s="596" customFormat="1" x14ac:dyDescent="0.2">
      <c r="A301" s="597" t="s">
        <v>552</v>
      </c>
      <c r="B301" s="594" t="s">
        <v>541</v>
      </c>
      <c r="C301" s="593"/>
      <c r="D301" s="593"/>
      <c r="E301" s="592"/>
      <c r="F301" s="591"/>
      <c r="G301" s="592"/>
      <c r="H301" s="591"/>
      <c r="I301" s="592"/>
      <c r="J301" s="591"/>
      <c r="K301" s="590"/>
      <c r="L301" s="589"/>
    </row>
    <row r="302" spans="1:12" s="596" customFormat="1" x14ac:dyDescent="0.2">
      <c r="A302" s="597" t="s">
        <v>551</v>
      </c>
      <c r="B302" s="594" t="s">
        <v>550</v>
      </c>
      <c r="C302" s="593"/>
      <c r="D302" s="593"/>
      <c r="E302" s="592"/>
      <c r="F302" s="591"/>
      <c r="G302" s="592"/>
      <c r="H302" s="591"/>
      <c r="I302" s="592"/>
      <c r="J302" s="591"/>
      <c r="K302" s="590"/>
      <c r="L302" s="589"/>
    </row>
    <row r="303" spans="1:12" x14ac:dyDescent="0.2">
      <c r="A303" s="591"/>
      <c r="B303" s="593"/>
      <c r="C303" s="593"/>
      <c r="D303" s="593"/>
      <c r="E303" s="592"/>
      <c r="F303" s="591"/>
      <c r="G303" s="592"/>
      <c r="H303" s="591"/>
      <c r="I303" s="592"/>
      <c r="J303" s="591"/>
      <c r="K303" s="590"/>
      <c r="L303" s="589"/>
    </row>
    <row r="304" spans="1:12" x14ac:dyDescent="0.2">
      <c r="A304" s="591"/>
      <c r="B304" s="593"/>
      <c r="C304" s="593"/>
      <c r="D304" s="593"/>
      <c r="E304" s="592"/>
      <c r="F304" s="591"/>
      <c r="G304" s="592"/>
      <c r="H304" s="591"/>
      <c r="I304" s="592"/>
      <c r="J304" s="591"/>
      <c r="K304" s="590"/>
      <c r="L304" s="589"/>
    </row>
    <row r="305" spans="1:12" x14ac:dyDescent="0.2">
      <c r="A305" s="586"/>
      <c r="B305" s="588"/>
      <c r="C305" s="588"/>
      <c r="D305" s="588"/>
      <c r="E305" s="587"/>
      <c r="F305" s="586"/>
      <c r="G305" s="587"/>
      <c r="H305" s="586"/>
      <c r="I305" s="587"/>
      <c r="J305" s="586"/>
      <c r="K305" s="585"/>
      <c r="L305" s="584"/>
    </row>
    <row r="306" spans="1:12" s="596" customFormat="1" ht="18" x14ac:dyDescent="0.2">
      <c r="A306" s="604" t="s">
        <v>549</v>
      </c>
      <c r="B306" s="603" t="s">
        <v>38</v>
      </c>
      <c r="C306" s="602">
        <f t="shared" ref="C306:K306" si="15">C69</f>
        <v>0</v>
      </c>
      <c r="D306" s="602">
        <f t="shared" si="15"/>
        <v>0</v>
      </c>
      <c r="E306" s="601">
        <f t="shared" si="15"/>
        <v>0</v>
      </c>
      <c r="F306" s="600">
        <f t="shared" si="15"/>
        <v>0</v>
      </c>
      <c r="G306" s="601">
        <f t="shared" si="15"/>
        <v>0</v>
      </c>
      <c r="H306" s="600">
        <f t="shared" si="15"/>
        <v>0</v>
      </c>
      <c r="I306" s="601">
        <f t="shared" si="15"/>
        <v>0</v>
      </c>
      <c r="J306" s="600">
        <f t="shared" si="15"/>
        <v>0</v>
      </c>
      <c r="K306" s="599">
        <f t="shared" si="15"/>
        <v>0</v>
      </c>
      <c r="L306" s="598" t="s">
        <v>37</v>
      </c>
    </row>
    <row r="307" spans="1:12" s="596" customFormat="1" x14ac:dyDescent="0.2">
      <c r="A307" s="597" t="s">
        <v>548</v>
      </c>
      <c r="B307" s="594" t="s">
        <v>499</v>
      </c>
      <c r="C307" s="593"/>
      <c r="D307" s="593"/>
      <c r="E307" s="592"/>
      <c r="F307" s="591"/>
      <c r="G307" s="592"/>
      <c r="H307" s="591"/>
      <c r="I307" s="592"/>
      <c r="J307" s="591"/>
      <c r="K307" s="590"/>
      <c r="L307" s="589"/>
    </row>
    <row r="308" spans="1:12" s="596" customFormat="1" x14ac:dyDescent="0.2">
      <c r="A308" s="597" t="s">
        <v>547</v>
      </c>
      <c r="B308" s="594" t="s">
        <v>499</v>
      </c>
      <c r="C308" s="593"/>
      <c r="D308" s="593"/>
      <c r="E308" s="592"/>
      <c r="F308" s="591"/>
      <c r="G308" s="592"/>
      <c r="H308" s="591"/>
      <c r="I308" s="592"/>
      <c r="J308" s="591"/>
      <c r="K308" s="590"/>
      <c r="L308" s="589"/>
    </row>
    <row r="309" spans="1:12" s="596" customFormat="1" x14ac:dyDescent="0.2">
      <c r="A309" s="597" t="s">
        <v>546</v>
      </c>
      <c r="B309" s="594" t="s">
        <v>499</v>
      </c>
      <c r="C309" s="593"/>
      <c r="D309" s="593"/>
      <c r="E309" s="592"/>
      <c r="F309" s="591"/>
      <c r="G309" s="592"/>
      <c r="H309" s="591"/>
      <c r="I309" s="592"/>
      <c r="J309" s="591"/>
      <c r="K309" s="590"/>
      <c r="L309" s="589"/>
    </row>
    <row r="310" spans="1:12" x14ac:dyDescent="0.2">
      <c r="A310" s="591"/>
      <c r="B310" s="593"/>
      <c r="C310" s="593"/>
      <c r="D310" s="593"/>
      <c r="E310" s="592"/>
      <c r="F310" s="591"/>
      <c r="G310" s="592"/>
      <c r="H310" s="591"/>
      <c r="I310" s="592"/>
      <c r="J310" s="591"/>
      <c r="K310" s="590"/>
      <c r="L310" s="589"/>
    </row>
    <row r="311" spans="1:12" x14ac:dyDescent="0.2">
      <c r="A311" s="591"/>
      <c r="B311" s="593"/>
      <c r="C311" s="593"/>
      <c r="D311" s="593"/>
      <c r="E311" s="592"/>
      <c r="F311" s="591"/>
      <c r="G311" s="592"/>
      <c r="H311" s="591"/>
      <c r="I311" s="592"/>
      <c r="J311" s="591"/>
      <c r="K311" s="590"/>
      <c r="L311" s="589"/>
    </row>
    <row r="312" spans="1:12" x14ac:dyDescent="0.2">
      <c r="A312" s="586"/>
      <c r="B312" s="588"/>
      <c r="C312" s="588"/>
      <c r="D312" s="588"/>
      <c r="E312" s="587"/>
      <c r="F312" s="586"/>
      <c r="G312" s="587"/>
      <c r="H312" s="586"/>
      <c r="I312" s="587"/>
      <c r="J312" s="586"/>
      <c r="K312" s="585"/>
      <c r="L312" s="584"/>
    </row>
    <row r="313" spans="1:12" s="596" customFormat="1" ht="18" x14ac:dyDescent="0.2">
      <c r="A313" s="604" t="s">
        <v>545</v>
      </c>
      <c r="B313" s="603" t="s">
        <v>38</v>
      </c>
      <c r="C313" s="602">
        <f t="shared" ref="C313:K313" si="16">C73</f>
        <v>99.35</v>
      </c>
      <c r="D313" s="602">
        <f t="shared" si="16"/>
        <v>99.10776377462463</v>
      </c>
      <c r="E313" s="601">
        <f t="shared" si="16"/>
        <v>97.087517888099356</v>
      </c>
      <c r="F313" s="600">
        <f t="shared" si="16"/>
        <v>97.277119016249458</v>
      </c>
      <c r="G313" s="601">
        <f t="shared" si="16"/>
        <v>97.575464225996683</v>
      </c>
      <c r="H313" s="600">
        <f t="shared" si="16"/>
        <v>97.883528444187789</v>
      </c>
      <c r="I313" s="601">
        <f t="shared" si="16"/>
        <v>98.400849377743242</v>
      </c>
      <c r="J313" s="600">
        <f t="shared" si="16"/>
        <v>100.6885799662206</v>
      </c>
      <c r="K313" s="599">
        <f t="shared" si="16"/>
        <v>100.97519358078554</v>
      </c>
      <c r="L313" s="598" t="s">
        <v>37</v>
      </c>
    </row>
    <row r="314" spans="1:12" s="596" customFormat="1" x14ac:dyDescent="0.2">
      <c r="A314" s="597" t="s">
        <v>544</v>
      </c>
      <c r="B314" s="594" t="s">
        <v>543</v>
      </c>
      <c r="C314" s="593"/>
      <c r="D314" s="593"/>
      <c r="E314" s="592"/>
      <c r="F314" s="591"/>
      <c r="G314" s="592"/>
      <c r="H314" s="591"/>
      <c r="I314" s="592"/>
      <c r="J314" s="591"/>
      <c r="K314" s="590"/>
      <c r="L314" s="589"/>
    </row>
    <row r="315" spans="1:12" s="596" customFormat="1" x14ac:dyDescent="0.2">
      <c r="A315" s="597" t="s">
        <v>542</v>
      </c>
      <c r="B315" s="594" t="s">
        <v>541</v>
      </c>
      <c r="C315" s="593">
        <v>384416</v>
      </c>
      <c r="D315" s="593">
        <v>381140</v>
      </c>
      <c r="E315" s="592">
        <v>370039.36567870202</v>
      </c>
      <c r="F315" s="592">
        <v>359963</v>
      </c>
      <c r="G315" s="592">
        <v>361067</v>
      </c>
      <c r="H315" s="592">
        <v>352345</v>
      </c>
      <c r="I315" s="592">
        <v>355293</v>
      </c>
      <c r="J315" s="592">
        <v>354771</v>
      </c>
      <c r="K315" s="592">
        <v>358758</v>
      </c>
      <c r="L315" s="589"/>
    </row>
    <row r="316" spans="1:12" s="596" customFormat="1" x14ac:dyDescent="0.2">
      <c r="A316" s="597" t="s">
        <v>540</v>
      </c>
      <c r="B316" s="594" t="s">
        <v>499</v>
      </c>
      <c r="C316" s="593"/>
      <c r="D316" s="593"/>
      <c r="E316" s="592"/>
      <c r="F316" s="591"/>
      <c r="G316" s="592"/>
      <c r="H316" s="591"/>
      <c r="I316" s="592"/>
      <c r="J316" s="591"/>
      <c r="K316" s="590"/>
      <c r="L316" s="589"/>
    </row>
    <row r="317" spans="1:12" s="596" customFormat="1" x14ac:dyDescent="0.2">
      <c r="A317" s="597" t="s">
        <v>539</v>
      </c>
      <c r="B317" s="594" t="s">
        <v>499</v>
      </c>
      <c r="C317" s="593"/>
      <c r="D317" s="593"/>
      <c r="E317" s="592"/>
      <c r="F317" s="591"/>
      <c r="G317" s="592"/>
      <c r="H317" s="591"/>
      <c r="I317" s="592"/>
      <c r="J317" s="591"/>
      <c r="K317" s="590"/>
      <c r="L317" s="589"/>
    </row>
    <row r="318" spans="1:12" s="596" customFormat="1" x14ac:dyDescent="0.2">
      <c r="A318" s="597" t="s">
        <v>538</v>
      </c>
      <c r="B318" s="594" t="s">
        <v>499</v>
      </c>
      <c r="C318" s="593"/>
      <c r="D318" s="593"/>
      <c r="E318" s="592"/>
      <c r="F318" s="591"/>
      <c r="G318" s="592"/>
      <c r="H318" s="591"/>
      <c r="I318" s="592"/>
      <c r="J318" s="591"/>
      <c r="K318" s="590"/>
      <c r="L318" s="589"/>
    </row>
    <row r="319" spans="1:12" s="596" customFormat="1" x14ac:dyDescent="0.2">
      <c r="A319" s="597" t="s">
        <v>537</v>
      </c>
      <c r="B319" s="594" t="s">
        <v>499</v>
      </c>
      <c r="C319" s="593"/>
      <c r="D319" s="593"/>
      <c r="E319" s="592"/>
      <c r="F319" s="591"/>
      <c r="G319" s="592"/>
      <c r="H319" s="591"/>
      <c r="I319" s="592"/>
      <c r="J319" s="591"/>
      <c r="K319" s="590"/>
      <c r="L319" s="589"/>
    </row>
    <row r="320" spans="1:12" s="596" customFormat="1" x14ac:dyDescent="0.2">
      <c r="A320" s="597" t="s">
        <v>536</v>
      </c>
      <c r="B320" s="594" t="s">
        <v>499</v>
      </c>
      <c r="C320" s="593"/>
      <c r="D320" s="593"/>
      <c r="E320" s="592"/>
      <c r="F320" s="591"/>
      <c r="G320" s="592"/>
      <c r="H320" s="591"/>
      <c r="I320" s="592"/>
      <c r="J320" s="591"/>
      <c r="K320" s="590"/>
      <c r="L320" s="589"/>
    </row>
    <row r="321" spans="1:12" s="596" customFormat="1" x14ac:dyDescent="0.2">
      <c r="A321" s="597" t="s">
        <v>535</v>
      </c>
      <c r="B321" s="594" t="s">
        <v>499</v>
      </c>
      <c r="C321" s="593"/>
      <c r="D321" s="593"/>
      <c r="E321" s="592"/>
      <c r="F321" s="591"/>
      <c r="G321" s="592"/>
      <c r="H321" s="591"/>
      <c r="I321" s="592"/>
      <c r="J321" s="591"/>
      <c r="K321" s="590"/>
      <c r="L321" s="589"/>
    </row>
    <row r="322" spans="1:12" s="596" customFormat="1" x14ac:dyDescent="0.2">
      <c r="A322" s="597" t="s">
        <v>534</v>
      </c>
      <c r="B322" s="594" t="s">
        <v>499</v>
      </c>
      <c r="C322" s="593"/>
      <c r="D322" s="593"/>
      <c r="E322" s="592"/>
      <c r="F322" s="591"/>
      <c r="G322" s="592"/>
      <c r="H322" s="591"/>
      <c r="I322" s="592"/>
      <c r="J322" s="591"/>
      <c r="K322" s="590"/>
      <c r="L322" s="589"/>
    </row>
    <row r="323" spans="1:12" s="596" customFormat="1" x14ac:dyDescent="0.2">
      <c r="A323" s="606" t="s">
        <v>533</v>
      </c>
      <c r="B323" s="594" t="s">
        <v>499</v>
      </c>
      <c r="C323" s="593"/>
      <c r="D323" s="593"/>
      <c r="E323" s="592"/>
      <c r="F323" s="591"/>
      <c r="G323" s="592"/>
      <c r="H323" s="591"/>
      <c r="I323" s="592"/>
      <c r="J323" s="591"/>
      <c r="K323" s="590"/>
      <c r="L323" s="589"/>
    </row>
    <row r="324" spans="1:12" s="596" customFormat="1" x14ac:dyDescent="0.2">
      <c r="A324" s="595" t="s">
        <v>532</v>
      </c>
      <c r="B324" s="594" t="s">
        <v>499</v>
      </c>
      <c r="C324" s="593"/>
      <c r="D324" s="593"/>
      <c r="E324" s="592"/>
      <c r="F324" s="591"/>
      <c r="G324" s="592"/>
      <c r="H324" s="591"/>
      <c r="I324" s="592"/>
      <c r="J324" s="591"/>
      <c r="K324" s="590"/>
      <c r="L324" s="589"/>
    </row>
    <row r="325" spans="1:12" x14ac:dyDescent="0.2">
      <c r="A325" s="591"/>
      <c r="B325" s="593"/>
      <c r="C325" s="593"/>
      <c r="D325" s="593"/>
      <c r="E325" s="592"/>
      <c r="F325" s="591"/>
      <c r="G325" s="592"/>
      <c r="H325" s="591"/>
      <c r="I325" s="592"/>
      <c r="J325" s="591"/>
      <c r="K325" s="590"/>
      <c r="L325" s="589"/>
    </row>
    <row r="326" spans="1:12" x14ac:dyDescent="0.2">
      <c r="A326" s="591"/>
      <c r="B326" s="593"/>
      <c r="C326" s="593"/>
      <c r="D326" s="593"/>
      <c r="E326" s="592"/>
      <c r="F326" s="591"/>
      <c r="G326" s="592"/>
      <c r="H326" s="591"/>
      <c r="I326" s="592"/>
      <c r="J326" s="591"/>
      <c r="K326" s="590"/>
      <c r="L326" s="589"/>
    </row>
    <row r="327" spans="1:12" x14ac:dyDescent="0.2">
      <c r="A327" s="586"/>
      <c r="B327" s="588"/>
      <c r="C327" s="588"/>
      <c r="D327" s="588"/>
      <c r="E327" s="587"/>
      <c r="F327" s="586"/>
      <c r="G327" s="587"/>
      <c r="H327" s="586"/>
      <c r="I327" s="587"/>
      <c r="J327" s="586"/>
      <c r="K327" s="585"/>
      <c r="L327" s="584"/>
    </row>
    <row r="328" spans="1:12" s="596" customFormat="1" ht="18" x14ac:dyDescent="0.2">
      <c r="A328" s="604" t="s">
        <v>531</v>
      </c>
      <c r="B328" s="603" t="s">
        <v>38</v>
      </c>
      <c r="C328" s="602">
        <f t="shared" ref="C328:K328" si="17">C77</f>
        <v>0</v>
      </c>
      <c r="D328" s="602">
        <f t="shared" si="17"/>
        <v>0</v>
      </c>
      <c r="E328" s="601">
        <f t="shared" si="17"/>
        <v>0</v>
      </c>
      <c r="F328" s="600">
        <f t="shared" si="17"/>
        <v>0</v>
      </c>
      <c r="G328" s="601">
        <f t="shared" si="17"/>
        <v>0</v>
      </c>
      <c r="H328" s="600">
        <f t="shared" si="17"/>
        <v>0</v>
      </c>
      <c r="I328" s="601">
        <f t="shared" si="17"/>
        <v>0</v>
      </c>
      <c r="J328" s="600">
        <f t="shared" si="17"/>
        <v>0</v>
      </c>
      <c r="K328" s="599">
        <f t="shared" si="17"/>
        <v>0</v>
      </c>
      <c r="L328" s="598" t="s">
        <v>37</v>
      </c>
    </row>
    <row r="329" spans="1:12" s="596" customFormat="1" x14ac:dyDescent="0.2">
      <c r="A329" s="597" t="s">
        <v>530</v>
      </c>
      <c r="B329" s="594" t="s">
        <v>499</v>
      </c>
      <c r="C329" s="593"/>
      <c r="D329" s="593"/>
      <c r="E329" s="592"/>
      <c r="F329" s="591"/>
      <c r="G329" s="592"/>
      <c r="H329" s="591"/>
      <c r="I329" s="592"/>
      <c r="J329" s="591"/>
      <c r="K329" s="590"/>
      <c r="L329" s="589"/>
    </row>
    <row r="330" spans="1:12" s="596" customFormat="1" x14ac:dyDescent="0.2">
      <c r="A330" s="597" t="s">
        <v>529</v>
      </c>
      <c r="B330" s="594" t="s">
        <v>499</v>
      </c>
      <c r="C330" s="593"/>
      <c r="D330" s="593"/>
      <c r="E330" s="592"/>
      <c r="F330" s="591"/>
      <c r="G330" s="592"/>
      <c r="H330" s="591"/>
      <c r="I330" s="592"/>
      <c r="J330" s="591"/>
      <c r="K330" s="590"/>
      <c r="L330" s="589"/>
    </row>
    <row r="331" spans="1:12" s="596" customFormat="1" x14ac:dyDescent="0.2">
      <c r="A331" s="597" t="s">
        <v>528</v>
      </c>
      <c r="B331" s="594" t="s">
        <v>499</v>
      </c>
      <c r="C331" s="593"/>
      <c r="D331" s="593"/>
      <c r="E331" s="592"/>
      <c r="F331" s="591"/>
      <c r="G331" s="592"/>
      <c r="H331" s="591"/>
      <c r="I331" s="592"/>
      <c r="J331" s="591"/>
      <c r="K331" s="590"/>
      <c r="L331" s="589"/>
    </row>
    <row r="332" spans="1:12" s="596" customFormat="1" x14ac:dyDescent="0.2">
      <c r="A332" s="605" t="s">
        <v>527</v>
      </c>
      <c r="B332" s="594" t="s">
        <v>499</v>
      </c>
      <c r="C332" s="593"/>
      <c r="D332" s="593"/>
      <c r="E332" s="592"/>
      <c r="F332" s="591"/>
      <c r="G332" s="592"/>
      <c r="H332" s="591"/>
      <c r="I332" s="592"/>
      <c r="J332" s="591"/>
      <c r="K332" s="590"/>
      <c r="L332" s="589"/>
    </row>
    <row r="333" spans="1:12" s="596" customFormat="1" x14ac:dyDescent="0.2">
      <c r="A333" s="605" t="s">
        <v>526</v>
      </c>
      <c r="B333" s="594" t="s">
        <v>499</v>
      </c>
      <c r="C333" s="593"/>
      <c r="D333" s="593"/>
      <c r="E333" s="592"/>
      <c r="F333" s="591"/>
      <c r="G333" s="592"/>
      <c r="H333" s="591"/>
      <c r="I333" s="592"/>
      <c r="J333" s="591"/>
      <c r="K333" s="590"/>
      <c r="L333" s="589"/>
    </row>
    <row r="334" spans="1:12" s="596" customFormat="1" x14ac:dyDescent="0.2">
      <c r="A334" s="605" t="s">
        <v>525</v>
      </c>
      <c r="B334" s="594" t="s">
        <v>499</v>
      </c>
      <c r="C334" s="593"/>
      <c r="D334" s="593"/>
      <c r="E334" s="592"/>
      <c r="F334" s="591"/>
      <c r="G334" s="592"/>
      <c r="H334" s="591"/>
      <c r="I334" s="592"/>
      <c r="J334" s="591"/>
      <c r="K334" s="590"/>
      <c r="L334" s="589"/>
    </row>
    <row r="335" spans="1:12" s="596" customFormat="1" x14ac:dyDescent="0.2">
      <c r="A335" s="605" t="s">
        <v>524</v>
      </c>
      <c r="B335" s="594" t="s">
        <v>499</v>
      </c>
      <c r="C335" s="593"/>
      <c r="D335" s="593"/>
      <c r="E335" s="592"/>
      <c r="F335" s="591"/>
      <c r="G335" s="592"/>
      <c r="H335" s="591"/>
      <c r="I335" s="592"/>
      <c r="J335" s="591"/>
      <c r="K335" s="590"/>
      <c r="L335" s="589"/>
    </row>
    <row r="336" spans="1:12" x14ac:dyDescent="0.2">
      <c r="A336" s="595" t="s">
        <v>523</v>
      </c>
      <c r="B336" s="594" t="s">
        <v>499</v>
      </c>
      <c r="C336" s="593"/>
      <c r="D336" s="593"/>
      <c r="E336" s="592"/>
      <c r="F336" s="591"/>
      <c r="G336" s="592"/>
      <c r="H336" s="591"/>
      <c r="I336" s="592"/>
      <c r="J336" s="591"/>
      <c r="K336" s="590"/>
      <c r="L336" s="589"/>
    </row>
    <row r="337" spans="1:12" x14ac:dyDescent="0.2">
      <c r="A337" s="591"/>
      <c r="B337" s="593"/>
      <c r="C337" s="593"/>
      <c r="D337" s="593"/>
      <c r="E337" s="592"/>
      <c r="F337" s="591"/>
      <c r="G337" s="592"/>
      <c r="H337" s="591"/>
      <c r="I337" s="592"/>
      <c r="J337" s="591"/>
      <c r="K337" s="590"/>
      <c r="L337" s="589"/>
    </row>
    <row r="338" spans="1:12" x14ac:dyDescent="0.2">
      <c r="A338" s="591"/>
      <c r="B338" s="593"/>
      <c r="C338" s="593"/>
      <c r="D338" s="593"/>
      <c r="E338" s="592"/>
      <c r="F338" s="591"/>
      <c r="G338" s="592"/>
      <c r="H338" s="591"/>
      <c r="I338" s="592"/>
      <c r="J338" s="591"/>
      <c r="K338" s="590"/>
      <c r="L338" s="589"/>
    </row>
    <row r="339" spans="1:12" x14ac:dyDescent="0.2">
      <c r="A339" s="586"/>
      <c r="B339" s="588"/>
      <c r="C339" s="588"/>
      <c r="D339" s="588"/>
      <c r="E339" s="587"/>
      <c r="F339" s="586"/>
      <c r="G339" s="587"/>
      <c r="H339" s="586"/>
      <c r="I339" s="587"/>
      <c r="J339" s="586"/>
      <c r="K339" s="585"/>
      <c r="L339" s="584"/>
    </row>
    <row r="340" spans="1:12" s="596" customFormat="1" ht="18" x14ac:dyDescent="0.2">
      <c r="A340" s="604" t="s">
        <v>522</v>
      </c>
      <c r="B340" s="603" t="s">
        <v>38</v>
      </c>
      <c r="C340" s="602">
        <f t="shared" ref="C340:K340" si="18">C81</f>
        <v>0</v>
      </c>
      <c r="D340" s="602">
        <f t="shared" si="18"/>
        <v>0</v>
      </c>
      <c r="E340" s="601">
        <f t="shared" si="18"/>
        <v>0</v>
      </c>
      <c r="F340" s="600">
        <f t="shared" si="18"/>
        <v>0</v>
      </c>
      <c r="G340" s="601">
        <f t="shared" si="18"/>
        <v>0</v>
      </c>
      <c r="H340" s="600">
        <f t="shared" si="18"/>
        <v>0</v>
      </c>
      <c r="I340" s="601">
        <f t="shared" si="18"/>
        <v>0</v>
      </c>
      <c r="J340" s="600">
        <f t="shared" si="18"/>
        <v>0</v>
      </c>
      <c r="K340" s="599">
        <f t="shared" si="18"/>
        <v>0</v>
      </c>
      <c r="L340" s="598" t="s">
        <v>37</v>
      </c>
    </row>
    <row r="341" spans="1:12" s="596" customFormat="1" x14ac:dyDescent="0.2">
      <c r="A341" s="605" t="s">
        <v>521</v>
      </c>
      <c r="B341" s="594" t="s">
        <v>499</v>
      </c>
      <c r="C341" s="593"/>
      <c r="D341" s="593"/>
      <c r="E341" s="592"/>
      <c r="F341" s="591"/>
      <c r="G341" s="592"/>
      <c r="H341" s="591"/>
      <c r="I341" s="592"/>
      <c r="J341" s="591"/>
      <c r="K341" s="590"/>
      <c r="L341" s="589"/>
    </row>
    <row r="342" spans="1:12" s="596" customFormat="1" x14ac:dyDescent="0.2">
      <c r="A342" s="605" t="s">
        <v>520</v>
      </c>
      <c r="B342" s="594" t="s">
        <v>499</v>
      </c>
      <c r="C342" s="593"/>
      <c r="D342" s="593"/>
      <c r="E342" s="592"/>
      <c r="F342" s="591"/>
      <c r="G342" s="592"/>
      <c r="H342" s="591"/>
      <c r="I342" s="592"/>
      <c r="J342" s="591"/>
      <c r="K342" s="590"/>
      <c r="L342" s="589"/>
    </row>
    <row r="343" spans="1:12" s="596" customFormat="1" x14ac:dyDescent="0.2">
      <c r="A343" s="597" t="s">
        <v>519</v>
      </c>
      <c r="B343" s="594" t="s">
        <v>499</v>
      </c>
      <c r="C343" s="593"/>
      <c r="D343" s="593"/>
      <c r="E343" s="592"/>
      <c r="F343" s="591"/>
      <c r="G343" s="592"/>
      <c r="H343" s="591"/>
      <c r="I343" s="592"/>
      <c r="J343" s="591"/>
      <c r="K343" s="590"/>
      <c r="L343" s="589"/>
    </row>
    <row r="344" spans="1:12" x14ac:dyDescent="0.2">
      <c r="A344" s="591"/>
      <c r="B344" s="593"/>
      <c r="C344" s="593"/>
      <c r="D344" s="593"/>
      <c r="E344" s="592"/>
      <c r="F344" s="591"/>
      <c r="G344" s="592"/>
      <c r="H344" s="591"/>
      <c r="I344" s="592"/>
      <c r="J344" s="591"/>
      <c r="K344" s="590"/>
      <c r="L344" s="589"/>
    </row>
    <row r="345" spans="1:12" x14ac:dyDescent="0.2">
      <c r="A345" s="591"/>
      <c r="B345" s="593"/>
      <c r="C345" s="593"/>
      <c r="D345" s="593"/>
      <c r="E345" s="592"/>
      <c r="F345" s="591"/>
      <c r="G345" s="592"/>
      <c r="H345" s="591"/>
      <c r="I345" s="592"/>
      <c r="J345" s="591"/>
      <c r="K345" s="590"/>
      <c r="L345" s="589"/>
    </row>
    <row r="346" spans="1:12" x14ac:dyDescent="0.2">
      <c r="A346" s="586"/>
      <c r="B346" s="588"/>
      <c r="C346" s="588"/>
      <c r="D346" s="588"/>
      <c r="E346" s="587"/>
      <c r="F346" s="586"/>
      <c r="G346" s="587"/>
      <c r="H346" s="586"/>
      <c r="I346" s="587"/>
      <c r="J346" s="586"/>
      <c r="K346" s="585"/>
      <c r="L346" s="584"/>
    </row>
    <row r="347" spans="1:12" s="596" customFormat="1" ht="18" x14ac:dyDescent="0.2">
      <c r="A347" s="604" t="s">
        <v>518</v>
      </c>
      <c r="B347" s="603" t="s">
        <v>38</v>
      </c>
      <c r="C347" s="602">
        <f t="shared" ref="C347:K347" si="19">C85</f>
        <v>0</v>
      </c>
      <c r="D347" s="602">
        <f t="shared" si="19"/>
        <v>0</v>
      </c>
      <c r="E347" s="601">
        <f t="shared" si="19"/>
        <v>0</v>
      </c>
      <c r="F347" s="600">
        <f t="shared" si="19"/>
        <v>0</v>
      </c>
      <c r="G347" s="601">
        <f t="shared" si="19"/>
        <v>0</v>
      </c>
      <c r="H347" s="600">
        <f t="shared" si="19"/>
        <v>0</v>
      </c>
      <c r="I347" s="601">
        <f t="shared" si="19"/>
        <v>0</v>
      </c>
      <c r="J347" s="600">
        <f t="shared" si="19"/>
        <v>0</v>
      </c>
      <c r="K347" s="599">
        <f t="shared" si="19"/>
        <v>0</v>
      </c>
      <c r="L347" s="598" t="s">
        <v>37</v>
      </c>
    </row>
    <row r="348" spans="1:12" s="596" customFormat="1" x14ac:dyDescent="0.2">
      <c r="A348" s="597" t="s">
        <v>517</v>
      </c>
      <c r="B348" s="594" t="s">
        <v>499</v>
      </c>
      <c r="C348" s="593"/>
      <c r="D348" s="593"/>
      <c r="E348" s="592"/>
      <c r="F348" s="591"/>
      <c r="G348" s="592"/>
      <c r="H348" s="591"/>
      <c r="I348" s="592"/>
      <c r="J348" s="591"/>
      <c r="K348" s="590"/>
      <c r="L348" s="589"/>
    </row>
    <row r="349" spans="1:12" s="596" customFormat="1" x14ac:dyDescent="0.2">
      <c r="A349" s="597" t="s">
        <v>516</v>
      </c>
      <c r="B349" s="594" t="s">
        <v>499</v>
      </c>
      <c r="C349" s="593"/>
      <c r="D349" s="593"/>
      <c r="E349" s="592"/>
      <c r="F349" s="591"/>
      <c r="G349" s="592"/>
      <c r="H349" s="591"/>
      <c r="I349" s="592"/>
      <c r="J349" s="591"/>
      <c r="K349" s="590"/>
      <c r="L349" s="589"/>
    </row>
    <row r="350" spans="1:12" s="596" customFormat="1" x14ac:dyDescent="0.2">
      <c r="A350" s="597" t="s">
        <v>515</v>
      </c>
      <c r="B350" s="594" t="s">
        <v>499</v>
      </c>
      <c r="C350" s="593"/>
      <c r="D350" s="593"/>
      <c r="E350" s="592"/>
      <c r="F350" s="591"/>
      <c r="G350" s="592"/>
      <c r="H350" s="591"/>
      <c r="I350" s="592"/>
      <c r="J350" s="591"/>
      <c r="K350" s="590"/>
      <c r="L350" s="589"/>
    </row>
    <row r="351" spans="1:12" s="596" customFormat="1" x14ac:dyDescent="0.2">
      <c r="A351" s="605" t="s">
        <v>514</v>
      </c>
      <c r="B351" s="594" t="s">
        <v>499</v>
      </c>
      <c r="C351" s="593"/>
      <c r="D351" s="593"/>
      <c r="E351" s="592"/>
      <c r="F351" s="591"/>
      <c r="G351" s="592"/>
      <c r="H351" s="591"/>
      <c r="I351" s="592"/>
      <c r="J351" s="591"/>
      <c r="K351" s="590"/>
      <c r="L351" s="589"/>
    </row>
    <row r="352" spans="1:12" s="596" customFormat="1" x14ac:dyDescent="0.2">
      <c r="A352" s="605" t="s">
        <v>513</v>
      </c>
      <c r="B352" s="594" t="s">
        <v>499</v>
      </c>
      <c r="C352" s="593"/>
      <c r="D352" s="593"/>
      <c r="E352" s="592"/>
      <c r="F352" s="591"/>
      <c r="G352" s="592"/>
      <c r="H352" s="591"/>
      <c r="I352" s="592"/>
      <c r="J352" s="591"/>
      <c r="K352" s="590"/>
      <c r="L352" s="589"/>
    </row>
    <row r="353" spans="1:12" s="596" customFormat="1" x14ac:dyDescent="0.2">
      <c r="A353" s="605" t="s">
        <v>512</v>
      </c>
      <c r="B353" s="594" t="s">
        <v>499</v>
      </c>
      <c r="C353" s="593"/>
      <c r="D353" s="593"/>
      <c r="E353" s="592"/>
      <c r="F353" s="591"/>
      <c r="G353" s="592"/>
      <c r="H353" s="591"/>
      <c r="I353" s="592"/>
      <c r="J353" s="591"/>
      <c r="K353" s="590"/>
      <c r="L353" s="589"/>
    </row>
    <row r="354" spans="1:12" ht="19.5" x14ac:dyDescent="0.2">
      <c r="A354" s="595" t="s">
        <v>511</v>
      </c>
      <c r="B354" s="594" t="s">
        <v>499</v>
      </c>
      <c r="C354" s="593"/>
      <c r="D354" s="593"/>
      <c r="E354" s="592"/>
      <c r="F354" s="591"/>
      <c r="G354" s="592"/>
      <c r="H354" s="591"/>
      <c r="I354" s="592"/>
      <c r="J354" s="591"/>
      <c r="K354" s="590"/>
      <c r="L354" s="589"/>
    </row>
    <row r="355" spans="1:12" x14ac:dyDescent="0.2">
      <c r="A355" s="591"/>
      <c r="B355" s="593"/>
      <c r="C355" s="593"/>
      <c r="D355" s="593"/>
      <c r="E355" s="592"/>
      <c r="F355" s="591"/>
      <c r="G355" s="592"/>
      <c r="H355" s="591"/>
      <c r="I355" s="592"/>
      <c r="J355" s="591"/>
      <c r="K355" s="590"/>
      <c r="L355" s="589"/>
    </row>
    <row r="356" spans="1:12" x14ac:dyDescent="0.2">
      <c r="A356" s="591"/>
      <c r="B356" s="593"/>
      <c r="C356" s="593"/>
      <c r="D356" s="593"/>
      <c r="E356" s="592"/>
      <c r="F356" s="591"/>
      <c r="G356" s="592"/>
      <c r="H356" s="591"/>
      <c r="I356" s="592"/>
      <c r="J356" s="591"/>
      <c r="K356" s="590"/>
      <c r="L356" s="589"/>
    </row>
    <row r="357" spans="1:12" x14ac:dyDescent="0.2">
      <c r="A357" s="586"/>
      <c r="B357" s="588"/>
      <c r="C357" s="588"/>
      <c r="D357" s="588"/>
      <c r="E357" s="587"/>
      <c r="F357" s="586"/>
      <c r="G357" s="587"/>
      <c r="H357" s="586"/>
      <c r="I357" s="587"/>
      <c r="J357" s="586"/>
      <c r="K357" s="585"/>
      <c r="L357" s="584"/>
    </row>
    <row r="358" spans="1:12" s="596" customFormat="1" ht="18" x14ac:dyDescent="0.2">
      <c r="A358" s="604" t="s">
        <v>510</v>
      </c>
      <c r="B358" s="603" t="s">
        <v>38</v>
      </c>
      <c r="C358" s="602">
        <f t="shared" ref="C358:K358" si="20">C89</f>
        <v>171.92</v>
      </c>
      <c r="D358" s="602">
        <f t="shared" si="20"/>
        <v>42.935846055381845</v>
      </c>
      <c r="E358" s="601">
        <f t="shared" si="20"/>
        <v>76.599004212945218</v>
      </c>
      <c r="F358" s="600">
        <f t="shared" si="20"/>
        <v>96.941495807280305</v>
      </c>
      <c r="G358" s="601">
        <f t="shared" si="20"/>
        <v>97.732128982128984</v>
      </c>
      <c r="H358" s="600">
        <f t="shared" si="20"/>
        <v>98.027566539923953</v>
      </c>
      <c r="I358" s="601">
        <f t="shared" si="20"/>
        <v>98.787341023365869</v>
      </c>
      <c r="J358" s="600">
        <f t="shared" si="20"/>
        <v>98.593591416557928</v>
      </c>
      <c r="K358" s="599">
        <f t="shared" si="20"/>
        <v>99.129955061087045</v>
      </c>
      <c r="L358" s="598" t="s">
        <v>37</v>
      </c>
    </row>
    <row r="359" spans="1:12" s="596" customFormat="1" x14ac:dyDescent="0.2">
      <c r="A359" s="597" t="s">
        <v>509</v>
      </c>
      <c r="B359" s="594" t="s">
        <v>499</v>
      </c>
      <c r="C359" s="593"/>
      <c r="D359" s="593"/>
      <c r="E359" s="592"/>
      <c r="F359" s="591"/>
      <c r="G359" s="592"/>
      <c r="H359" s="591"/>
      <c r="I359" s="592"/>
      <c r="J359" s="591"/>
      <c r="K359" s="590"/>
      <c r="L359" s="589"/>
    </row>
    <row r="360" spans="1:12" s="596" customFormat="1" x14ac:dyDescent="0.2">
      <c r="A360" s="597" t="s">
        <v>508</v>
      </c>
      <c r="B360" s="594" t="s">
        <v>499</v>
      </c>
      <c r="C360" s="593"/>
      <c r="D360" s="593"/>
      <c r="E360" s="592"/>
      <c r="F360" s="591"/>
      <c r="G360" s="592"/>
      <c r="H360" s="591"/>
      <c r="I360" s="592"/>
      <c r="J360" s="591"/>
      <c r="K360" s="590"/>
      <c r="L360" s="589"/>
    </row>
    <row r="361" spans="1:12" s="596" customFormat="1" x14ac:dyDescent="0.2">
      <c r="A361" s="597" t="s">
        <v>507</v>
      </c>
      <c r="B361" s="594" t="s">
        <v>499</v>
      </c>
      <c r="C361" s="593"/>
      <c r="D361" s="593"/>
      <c r="E361" s="592"/>
      <c r="F361" s="591"/>
      <c r="G361" s="592"/>
      <c r="H361" s="591"/>
      <c r="I361" s="592"/>
      <c r="J361" s="591"/>
      <c r="K361" s="590"/>
      <c r="L361" s="589"/>
    </row>
    <row r="362" spans="1:12" s="596" customFormat="1" x14ac:dyDescent="0.2">
      <c r="A362" s="597" t="s">
        <v>506</v>
      </c>
      <c r="B362" s="594" t="s">
        <v>499</v>
      </c>
      <c r="C362" s="593"/>
      <c r="D362" s="593"/>
      <c r="E362" s="592"/>
      <c r="F362" s="591"/>
      <c r="G362" s="592"/>
      <c r="H362" s="591"/>
      <c r="I362" s="592"/>
      <c r="J362" s="591"/>
      <c r="K362" s="590"/>
      <c r="L362" s="589"/>
    </row>
    <row r="363" spans="1:12" s="596" customFormat="1" x14ac:dyDescent="0.2">
      <c r="A363" s="605" t="s">
        <v>505</v>
      </c>
      <c r="B363" s="594" t="s">
        <v>499</v>
      </c>
      <c r="C363" s="593"/>
      <c r="D363" s="593"/>
      <c r="E363" s="592"/>
      <c r="F363" s="591"/>
      <c r="G363" s="592"/>
      <c r="H363" s="591"/>
      <c r="I363" s="592"/>
      <c r="J363" s="591"/>
      <c r="K363" s="590"/>
      <c r="L363" s="589"/>
    </row>
    <row r="364" spans="1:12" s="596" customFormat="1" x14ac:dyDescent="0.2">
      <c r="A364" s="595" t="s">
        <v>504</v>
      </c>
      <c r="B364" s="594" t="s">
        <v>499</v>
      </c>
      <c r="C364" s="593">
        <v>650</v>
      </c>
      <c r="D364" s="593">
        <v>279</v>
      </c>
      <c r="E364" s="593">
        <v>213</v>
      </c>
      <c r="F364" s="593">
        <v>207</v>
      </c>
      <c r="G364" s="593">
        <v>208</v>
      </c>
      <c r="H364" s="593">
        <v>203</v>
      </c>
      <c r="I364" s="593">
        <v>206</v>
      </c>
      <c r="J364" s="593">
        <v>200</v>
      </c>
      <c r="K364" s="593">
        <v>204</v>
      </c>
      <c r="L364" s="589"/>
    </row>
    <row r="365" spans="1:12" x14ac:dyDescent="0.2">
      <c r="A365" s="591"/>
      <c r="B365" s="593"/>
      <c r="C365" s="593"/>
      <c r="D365" s="593"/>
      <c r="E365" s="592"/>
      <c r="F365" s="591"/>
      <c r="G365" s="592"/>
      <c r="H365" s="591"/>
      <c r="I365" s="592"/>
      <c r="J365" s="591"/>
      <c r="K365" s="590"/>
      <c r="L365" s="589"/>
    </row>
    <row r="366" spans="1:12" x14ac:dyDescent="0.2">
      <c r="A366" s="591"/>
      <c r="B366" s="593"/>
      <c r="C366" s="593"/>
      <c r="D366" s="593"/>
      <c r="E366" s="592"/>
      <c r="F366" s="591"/>
      <c r="G366" s="592"/>
      <c r="H366" s="591"/>
      <c r="I366" s="592"/>
      <c r="J366" s="591"/>
      <c r="K366" s="590"/>
      <c r="L366" s="589"/>
    </row>
    <row r="367" spans="1:12" x14ac:dyDescent="0.2">
      <c r="A367" s="586"/>
      <c r="B367" s="588"/>
      <c r="C367" s="588"/>
      <c r="D367" s="588"/>
      <c r="E367" s="587"/>
      <c r="F367" s="586"/>
      <c r="G367" s="587"/>
      <c r="H367" s="586"/>
      <c r="I367" s="587"/>
      <c r="J367" s="586"/>
      <c r="K367" s="585"/>
      <c r="L367" s="584"/>
    </row>
    <row r="368" spans="1:12" s="596" customFormat="1" ht="18" x14ac:dyDescent="0.2">
      <c r="A368" s="604" t="s">
        <v>503</v>
      </c>
      <c r="B368" s="603" t="s">
        <v>38</v>
      </c>
      <c r="C368" s="602">
        <f t="shared" ref="C368:K368" si="21">C93</f>
        <v>0</v>
      </c>
      <c r="D368" s="602">
        <f t="shared" si="21"/>
        <v>0</v>
      </c>
      <c r="E368" s="601">
        <f t="shared" si="21"/>
        <v>0</v>
      </c>
      <c r="F368" s="600">
        <f t="shared" si="21"/>
        <v>0</v>
      </c>
      <c r="G368" s="601">
        <f t="shared" si="21"/>
        <v>0</v>
      </c>
      <c r="H368" s="600">
        <f t="shared" si="21"/>
        <v>0</v>
      </c>
      <c r="I368" s="601">
        <f t="shared" si="21"/>
        <v>0</v>
      </c>
      <c r="J368" s="600">
        <f t="shared" si="21"/>
        <v>0</v>
      </c>
      <c r="K368" s="599">
        <f t="shared" si="21"/>
        <v>0</v>
      </c>
      <c r="L368" s="598" t="s">
        <v>37</v>
      </c>
    </row>
    <row r="369" spans="1:12" s="596" customFormat="1" x14ac:dyDescent="0.2">
      <c r="A369" s="597" t="s">
        <v>502</v>
      </c>
      <c r="B369" s="594" t="s">
        <v>499</v>
      </c>
      <c r="C369" s="593"/>
      <c r="D369" s="593"/>
      <c r="E369" s="592"/>
      <c r="F369" s="591"/>
      <c r="G369" s="592"/>
      <c r="H369" s="591"/>
      <c r="I369" s="592"/>
      <c r="J369" s="591"/>
      <c r="K369" s="590"/>
      <c r="L369" s="589"/>
    </row>
    <row r="370" spans="1:12" s="596" customFormat="1" x14ac:dyDescent="0.2">
      <c r="A370" s="597" t="s">
        <v>501</v>
      </c>
      <c r="B370" s="594" t="s">
        <v>499</v>
      </c>
      <c r="C370" s="593"/>
      <c r="D370" s="593"/>
      <c r="E370" s="592"/>
      <c r="F370" s="591"/>
      <c r="G370" s="592"/>
      <c r="H370" s="591"/>
      <c r="I370" s="592"/>
      <c r="J370" s="591"/>
      <c r="K370" s="590"/>
      <c r="L370" s="589"/>
    </row>
    <row r="371" spans="1:12" x14ac:dyDescent="0.2">
      <c r="A371" s="595" t="s">
        <v>500</v>
      </c>
      <c r="B371" s="594" t="s">
        <v>499</v>
      </c>
      <c r="C371" s="593"/>
      <c r="D371" s="593"/>
      <c r="E371" s="592"/>
      <c r="F371" s="591"/>
      <c r="G371" s="592"/>
      <c r="H371" s="591"/>
      <c r="I371" s="592"/>
      <c r="J371" s="591"/>
      <c r="K371" s="590"/>
      <c r="L371" s="589"/>
    </row>
    <row r="372" spans="1:12" x14ac:dyDescent="0.2">
      <c r="A372" s="591"/>
      <c r="B372" s="593"/>
      <c r="C372" s="593"/>
      <c r="D372" s="593"/>
      <c r="E372" s="592"/>
      <c r="F372" s="591"/>
      <c r="G372" s="592"/>
      <c r="H372" s="591"/>
      <c r="I372" s="592"/>
      <c r="J372" s="591"/>
      <c r="K372" s="590"/>
      <c r="L372" s="589"/>
    </row>
    <row r="373" spans="1:12" x14ac:dyDescent="0.2">
      <c r="A373" s="591"/>
      <c r="B373" s="593"/>
      <c r="C373" s="593"/>
      <c r="D373" s="593"/>
      <c r="E373" s="592"/>
      <c r="F373" s="591"/>
      <c r="G373" s="592"/>
      <c r="H373" s="591"/>
      <c r="I373" s="592"/>
      <c r="J373" s="591"/>
      <c r="K373" s="590"/>
      <c r="L373" s="589"/>
    </row>
    <row r="374" spans="1:12" x14ac:dyDescent="0.2">
      <c r="A374" s="586"/>
      <c r="B374" s="588"/>
      <c r="C374" s="588"/>
      <c r="D374" s="588"/>
      <c r="E374" s="587"/>
      <c r="F374" s="586"/>
      <c r="G374" s="587"/>
      <c r="H374" s="586"/>
      <c r="I374" s="587"/>
      <c r="J374" s="586"/>
      <c r="K374" s="585"/>
      <c r="L374" s="584"/>
    </row>
  </sheetData>
  <mergeCells count="10">
    <mergeCell ref="A1:A3"/>
    <mergeCell ref="B1:B3"/>
    <mergeCell ref="F1:K1"/>
    <mergeCell ref="L1:L3"/>
    <mergeCell ref="C2:C3"/>
    <mergeCell ref="D2:D3"/>
    <mergeCell ref="E2:E3"/>
    <mergeCell ref="F2:G2"/>
    <mergeCell ref="H2:I2"/>
    <mergeCell ref="J2:K2"/>
  </mergeCells>
  <pageMargins left="0.19685039370078741" right="0.19685039370078741" top="0.45" bottom="0.26" header="0" footer="0"/>
  <pageSetup paperSize="9" scale="84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0"/>
  <sheetViews>
    <sheetView workbookViewId="0">
      <pane ySplit="3" topLeftCell="A4" activePane="bottomLeft" state="frozenSplit"/>
      <selection activeCellId="1" sqref="D105 A1"/>
      <selection pane="bottomLeft" activeCell="L50" sqref="L50"/>
    </sheetView>
  </sheetViews>
  <sheetFormatPr defaultColWidth="7" defaultRowHeight="12.75" customHeight="1" x14ac:dyDescent="0.2"/>
  <cols>
    <col min="1" max="1" width="42.85546875" style="105" customWidth="1"/>
    <col min="2" max="2" width="24.42578125" style="104" customWidth="1"/>
    <col min="3" max="11" width="10.5703125" style="104" customWidth="1"/>
    <col min="12" max="12" width="17" style="2" customWidth="1"/>
    <col min="13" max="16384" width="7" style="1"/>
  </cols>
  <sheetData>
    <row r="1" spans="1:12" ht="11.25" customHeight="1" x14ac:dyDescent="0.25">
      <c r="A1" s="697" t="s">
        <v>19</v>
      </c>
      <c r="B1" s="700" t="s">
        <v>18</v>
      </c>
      <c r="C1" s="25" t="s">
        <v>17</v>
      </c>
      <c r="D1" s="25" t="s">
        <v>17</v>
      </c>
      <c r="E1" s="25" t="s">
        <v>16</v>
      </c>
      <c r="F1" s="703" t="s">
        <v>15</v>
      </c>
      <c r="G1" s="704"/>
      <c r="H1" s="704"/>
      <c r="I1" s="704"/>
      <c r="J1" s="704"/>
      <c r="K1" s="705"/>
      <c r="L1" s="719" t="s">
        <v>14</v>
      </c>
    </row>
    <row r="2" spans="1:12" ht="11.25" customHeight="1" x14ac:dyDescent="0.25">
      <c r="A2" s="698"/>
      <c r="B2" s="701"/>
      <c r="C2" s="693">
        <v>2020</v>
      </c>
      <c r="D2" s="693">
        <v>2021</v>
      </c>
      <c r="E2" s="693">
        <v>2022</v>
      </c>
      <c r="F2" s="695">
        <v>2023</v>
      </c>
      <c r="G2" s="696"/>
      <c r="H2" s="695">
        <v>2024</v>
      </c>
      <c r="I2" s="696"/>
      <c r="J2" s="695">
        <v>2025</v>
      </c>
      <c r="K2" s="696"/>
      <c r="L2" s="720"/>
    </row>
    <row r="3" spans="1:12" ht="11.25" customHeight="1" x14ac:dyDescent="0.25">
      <c r="A3" s="699"/>
      <c r="B3" s="702"/>
      <c r="C3" s="694"/>
      <c r="D3" s="694"/>
      <c r="E3" s="694"/>
      <c r="F3" s="156" t="s">
        <v>13</v>
      </c>
      <c r="G3" s="155" t="s">
        <v>12</v>
      </c>
      <c r="H3" s="156" t="s">
        <v>13</v>
      </c>
      <c r="I3" s="155" t="s">
        <v>12</v>
      </c>
      <c r="J3" s="156" t="s">
        <v>13</v>
      </c>
      <c r="K3" s="155" t="s">
        <v>12</v>
      </c>
      <c r="L3" s="739"/>
    </row>
    <row r="4" spans="1:12" s="153" customFormat="1" ht="15" customHeight="1" x14ac:dyDescent="0.2">
      <c r="A4" s="736" t="s">
        <v>126</v>
      </c>
      <c r="B4" s="737"/>
      <c r="C4" s="737"/>
      <c r="D4" s="737"/>
      <c r="E4" s="737"/>
      <c r="F4" s="737"/>
      <c r="G4" s="737"/>
      <c r="H4" s="737"/>
      <c r="I4" s="737"/>
      <c r="J4" s="737"/>
      <c r="K4" s="738"/>
      <c r="L4" s="154"/>
    </row>
    <row r="5" spans="1:12" s="127" customFormat="1" ht="26.25" customHeight="1" x14ac:dyDescent="0.25">
      <c r="A5" s="152" t="s">
        <v>125</v>
      </c>
      <c r="B5" s="19"/>
      <c r="C5" s="151"/>
      <c r="D5" s="151"/>
      <c r="E5" s="151"/>
      <c r="F5" s="151"/>
      <c r="G5" s="151"/>
      <c r="H5" s="151"/>
      <c r="I5" s="151"/>
      <c r="J5" s="151"/>
      <c r="K5" s="151"/>
      <c r="L5" s="10"/>
    </row>
    <row r="6" spans="1:12" s="134" customFormat="1" ht="18" customHeight="1" x14ac:dyDescent="0.25">
      <c r="A6" s="133" t="s">
        <v>92</v>
      </c>
      <c r="B6" s="69" t="s">
        <v>124</v>
      </c>
      <c r="C6" s="135">
        <f t="shared" ref="C6:K6" si="0">SUM(C9,C12,C15)</f>
        <v>2379654</v>
      </c>
      <c r="D6" s="135">
        <f t="shared" si="0"/>
        <v>2495917.4813260175</v>
      </c>
      <c r="E6" s="135">
        <f t="shared" si="0"/>
        <v>3015496.8763016509</v>
      </c>
      <c r="F6" s="135">
        <f t="shared" si="0"/>
        <v>3293402.6550138798</v>
      </c>
      <c r="G6" s="135">
        <f t="shared" si="0"/>
        <v>3310919.9137654384</v>
      </c>
      <c r="H6" s="135">
        <f t="shared" si="0"/>
        <v>3471271.0483885217</v>
      </c>
      <c r="I6" s="135">
        <f t="shared" si="0"/>
        <v>3501318.5546038761</v>
      </c>
      <c r="J6" s="135">
        <f t="shared" si="0"/>
        <v>3662061.0890073688</v>
      </c>
      <c r="K6" s="135">
        <f t="shared" si="0"/>
        <v>3702294.7351277629</v>
      </c>
      <c r="L6" s="10"/>
    </row>
    <row r="7" spans="1:12" s="134" customFormat="1" ht="18" customHeight="1" x14ac:dyDescent="0.25">
      <c r="A7" s="120" t="s">
        <v>123</v>
      </c>
      <c r="B7" s="69" t="s">
        <v>70</v>
      </c>
      <c r="C7" s="146">
        <v>93.8</v>
      </c>
      <c r="D7" s="135">
        <f>IF(ISERROR((C9*D10+C12*D13+C15*D16)/C6),0,(C9*D10+C12*D13+C15*D16)/C6)</f>
        <v>100.56158245661574</v>
      </c>
      <c r="E7" s="135">
        <f>IF(ISERROR((D9*E10+D12*E13+D15*E16)/D6),0,(D9*E10+D12*E13+D15*E16)/D6)</f>
        <v>105.79436987195638</v>
      </c>
      <c r="F7" s="135">
        <f>IF(ISERROR((E9*F10+E12*F13+E15*F16)/E6),0,(E9*F10+E12*F13+E15*F16)/E6)</f>
        <v>100.65983407050574</v>
      </c>
      <c r="G7" s="135">
        <f>IF(ISERROR((E9*G10+E12*G13+E15*G16)/E6),0,(E9*G10+E12*G13+E15*G16)/E6)</f>
        <v>101.47581131152438</v>
      </c>
      <c r="H7" s="135">
        <f>IF(ISERROR((F9*H10+F12*H13+F15*H16)/F6),0,(F9*H10+F12*H13+F15*H16)/F6)</f>
        <v>100.76553390644838</v>
      </c>
      <c r="I7" s="135">
        <f>IF(ISERROR((G9*I10+G12*I13+G15*I16)/G6),0,(G9*I10+G12*I13+G15*I16)/G6)</f>
        <v>101.2937036274862</v>
      </c>
      <c r="J7" s="135">
        <f>IF(ISERROR((H9*J10+H12*J13+H15*J16)/H6),0,(H9*J10+H12*J13+H15*J16)/H6)</f>
        <v>101.34126686293898</v>
      </c>
      <c r="K7" s="135">
        <f>IF(ISERROR((I9*K10+I12*K13+I15*K16)/I6),0,(I9*K10+I12*K13+I15*K16)/I6)</f>
        <v>101.67309053030299</v>
      </c>
      <c r="L7" s="10"/>
    </row>
    <row r="8" spans="1:12" s="134" customFormat="1" ht="12.75" customHeight="1" x14ac:dyDescent="0.25">
      <c r="A8" s="120" t="s">
        <v>122</v>
      </c>
      <c r="B8" s="69" t="s">
        <v>6</v>
      </c>
      <c r="C8" s="145">
        <v>102.9</v>
      </c>
      <c r="D8" s="135">
        <f>IF(ISERROR((C9*D11+C12*D14+C15*D17)/C6),0,(C9*D11+C12*D14+C15*D17)/C6)</f>
        <v>104.3</v>
      </c>
      <c r="E8" s="135">
        <f>IF(ISERROR((D9*E11+D12*E14+D15*E17)/D6),0,(D9*E11+D12*E14+D15*E17)/D6)</f>
        <v>114.2</v>
      </c>
      <c r="F8" s="135">
        <f>IF(ISERROR((E9*F11+E12*F14+E15*F17)/E6),0,(E9*F11+E12*F14+E15*F17)/E6)</f>
        <v>108.49999999999999</v>
      </c>
      <c r="G8" s="135">
        <f>IF(ISERROR((E9*G11+E12*G14+E15*G17)/E6),0,(E9*G11+E12*G14+E15*G17)/E6)</f>
        <v>108.20000000000002</v>
      </c>
      <c r="H8" s="135">
        <f>IF(ISERROR((F9*H11+F12*H14+F15*H17)/F6),0,(F9*H11+F12*H14+F15*H17)/F6)</f>
        <v>104.60000000000001</v>
      </c>
      <c r="I8" s="135">
        <f>IF(ISERROR((G9*I11+G12*I14+G15*I17)/G6),0,(G9*I11+G12*I14+G15*I17)/G6)</f>
        <v>104.39999999999999</v>
      </c>
      <c r="J8" s="135">
        <f>IF(ISERROR((H9*J11+H12*J14+H15*J17)/H6),0,(H9*J11+H12*J14+H15*J17)/H6)</f>
        <v>104.10000000000001</v>
      </c>
      <c r="K8" s="135">
        <f>IF(ISERROR((I9*K11+I12*K14+I15*K17)/I6),0,(I9*K11+I12*K14+I15*K17)/I6)</f>
        <v>104.00000000000001</v>
      </c>
      <c r="L8" s="10"/>
    </row>
    <row r="9" spans="1:12" s="134" customFormat="1" ht="18" customHeight="1" x14ac:dyDescent="0.25">
      <c r="A9" s="133" t="s">
        <v>77</v>
      </c>
      <c r="B9" s="69" t="s">
        <v>124</v>
      </c>
      <c r="C9" s="146">
        <v>2011752</v>
      </c>
      <c r="D9" s="135">
        <f>C9*(D10/100)*(D11/100)</f>
        <v>2105040.2969546458</v>
      </c>
      <c r="E9" s="135">
        <f>D9*(E10/100)*(E11/100)</f>
        <v>2568620.8335585715</v>
      </c>
      <c r="F9" s="135">
        <f>E9*(F10/100)*(F11/100)</f>
        <v>2808038.5470450018</v>
      </c>
      <c r="G9" s="135">
        <f>E9*(G10/100)*(G11/100)</f>
        <v>2823697.64369709</v>
      </c>
      <c r="H9" s="135">
        <f>F9*(H10/100)*(H11/100)</f>
        <v>2962684.5738003571</v>
      </c>
      <c r="I9" s="135">
        <f>G9*(I10/100)*(I11/100)</f>
        <v>2988593.6066737152</v>
      </c>
      <c r="J9" s="135">
        <f>H9*(J10/100)*(J11/100)</f>
        <v>3131699.047139145</v>
      </c>
      <c r="K9" s="135">
        <f>I9*(K10/100)*(K11/100)</f>
        <v>3164923.1341535514</v>
      </c>
      <c r="L9" s="10"/>
    </row>
    <row r="10" spans="1:12" s="127" customFormat="1" ht="19.5" customHeight="1" x14ac:dyDescent="0.25">
      <c r="A10" s="116" t="s">
        <v>123</v>
      </c>
      <c r="B10" s="12" t="s">
        <v>70</v>
      </c>
      <c r="C10" s="131">
        <v>92.8</v>
      </c>
      <c r="D10" s="150">
        <f>IF(ISERROR(D110/C110),0,(D110/C110)*100)</f>
        <v>100.32326640008687</v>
      </c>
      <c r="E10" s="150">
        <f>IF(ISERROR(E110/D110),0,(E110/D110)*100)</f>
        <v>106.84974322019805</v>
      </c>
      <c r="F10" s="150">
        <f>IF(ISERROR(F110/E110),0,(F110/E110)*100)</f>
        <v>100.75655879597636</v>
      </c>
      <c r="G10" s="150">
        <f>IF(ISERROR(G110/E110),0,(G110/E110)*100)</f>
        <v>101.59935010889536</v>
      </c>
      <c r="H10" s="150">
        <f>IF(ISERROR(H110/F110),0,(H110/F110)*100)</f>
        <v>100.86736284300977</v>
      </c>
      <c r="I10" s="150">
        <f>IF(ISERROR(I110/G110),0,(I110/G110)*100)</f>
        <v>101.37903966718949</v>
      </c>
      <c r="J10" s="150">
        <f>IF(ISERROR(J110/H110),0,(J110/H110)*100)</f>
        <v>101.54157010079525</v>
      </c>
      <c r="K10" s="150">
        <f>IF(ISERROR(K110/I110),0,(K110/I110)*100)</f>
        <v>101.82700366171724</v>
      </c>
      <c r="L10" s="10"/>
    </row>
    <row r="11" spans="1:12" s="127" customFormat="1" ht="12.75" customHeight="1" x14ac:dyDescent="0.25">
      <c r="A11" s="116" t="s">
        <v>122</v>
      </c>
      <c r="B11" s="12" t="s">
        <v>6</v>
      </c>
      <c r="C11" s="130">
        <v>102.9</v>
      </c>
      <c r="D11" s="130">
        <v>104.3</v>
      </c>
      <c r="E11" s="130">
        <v>114.2</v>
      </c>
      <c r="F11" s="130">
        <v>108.5</v>
      </c>
      <c r="G11" s="130">
        <v>108.2</v>
      </c>
      <c r="H11" s="130">
        <v>104.6</v>
      </c>
      <c r="I11" s="130">
        <v>104.4</v>
      </c>
      <c r="J11" s="130">
        <v>104.1</v>
      </c>
      <c r="K11" s="130">
        <v>104</v>
      </c>
      <c r="L11" s="10"/>
    </row>
    <row r="12" spans="1:12" s="134" customFormat="1" ht="18" customHeight="1" x14ac:dyDescent="0.25">
      <c r="A12" s="133" t="s">
        <v>76</v>
      </c>
      <c r="B12" s="69" t="s">
        <v>124</v>
      </c>
      <c r="C12" s="146">
        <v>359957</v>
      </c>
      <c r="D12" s="135">
        <f>C12*(D13/100)*(D14/100)</f>
        <v>384071.70275236981</v>
      </c>
      <c r="E12" s="135">
        <f>D12*(E13/100)*(E14/100)</f>
        <v>438946.32200324279</v>
      </c>
      <c r="F12" s="135">
        <f>E12*(F13/100)*(F14/100)</f>
        <v>476721.24907355895</v>
      </c>
      <c r="G12" s="135">
        <f>E12*(G13/100)*(G14/100)</f>
        <v>478573.88282144733</v>
      </c>
      <c r="H12" s="135">
        <f>F12*(H13/100)*(H14/100)</f>
        <v>499482.6753444607</v>
      </c>
      <c r="I12" s="135">
        <f>G12*(I13/100)*(I14/100)</f>
        <v>503608.76655868307</v>
      </c>
      <c r="J12" s="135">
        <f>H12*(J13/100)*(J14/100)</f>
        <v>520822.43371699302</v>
      </c>
      <c r="K12" s="135">
        <f>I12*(K13/100)*(K14/100)</f>
        <v>527801.71396400523</v>
      </c>
      <c r="L12" s="10"/>
    </row>
    <row r="13" spans="1:12" s="127" customFormat="1" ht="19.5" customHeight="1" x14ac:dyDescent="0.25">
      <c r="A13" s="116" t="s">
        <v>123</v>
      </c>
      <c r="B13" s="12" t="s">
        <v>70</v>
      </c>
      <c r="C13" s="131">
        <v>100.6</v>
      </c>
      <c r="D13" s="150">
        <f>IF(ISERROR(D111/C111),0,(D111/C111)*100)</f>
        <v>102.30041106416535</v>
      </c>
      <c r="E13" s="150">
        <f>IF(ISERROR(E111/D111),0,(E111/D111)*100)</f>
        <v>100.07670539855407</v>
      </c>
      <c r="F13" s="150">
        <f>IF(ISERROR(F111/E111),0,(F111/E111)*100)</f>
        <v>100.09752926145374</v>
      </c>
      <c r="G13" s="150">
        <f>IF(ISERROR(G111/E111),0,(G111/E111)*100)</f>
        <v>100.7651414963856</v>
      </c>
      <c r="H13" s="150">
        <f>IF(ISERROR(H111/F111),0,(H111/F111)*100)</f>
        <v>100.16690025100507</v>
      </c>
      <c r="I13" s="150">
        <f>IF(ISERROR(I111/G111),0,(I111/G111)*100)</f>
        <v>100.79611389784895</v>
      </c>
      <c r="J13" s="150">
        <f>IF(ISERROR(J111/H111),0,(J111/H111)*100)</f>
        <v>100.16558317131326</v>
      </c>
      <c r="K13" s="150">
        <f>IF(ISERROR(K111/I111),0,(K111/I111)*100)</f>
        <v>100.77299716409445</v>
      </c>
      <c r="L13" s="10"/>
    </row>
    <row r="14" spans="1:12" s="127" customFormat="1" ht="12.75" customHeight="1" x14ac:dyDescent="0.25">
      <c r="A14" s="116" t="s">
        <v>122</v>
      </c>
      <c r="B14" s="12" t="s">
        <v>6</v>
      </c>
      <c r="C14" s="130">
        <v>102.9</v>
      </c>
      <c r="D14" s="130">
        <v>104.3</v>
      </c>
      <c r="E14" s="130">
        <v>114.2</v>
      </c>
      <c r="F14" s="130">
        <v>108.5</v>
      </c>
      <c r="G14" s="130">
        <v>108.2</v>
      </c>
      <c r="H14" s="130">
        <v>104.6</v>
      </c>
      <c r="I14" s="130">
        <v>104.4</v>
      </c>
      <c r="J14" s="130">
        <v>104.1</v>
      </c>
      <c r="K14" s="130">
        <v>104</v>
      </c>
      <c r="L14" s="10"/>
    </row>
    <row r="15" spans="1:12" s="134" customFormat="1" ht="18" customHeight="1" x14ac:dyDescent="0.25">
      <c r="A15" s="133" t="s">
        <v>75</v>
      </c>
      <c r="B15" s="69" t="s">
        <v>124</v>
      </c>
      <c r="C15" s="146">
        <v>7945</v>
      </c>
      <c r="D15" s="135">
        <f>C15*(D16/100)*(D17/100)</f>
        <v>6805.4816190020592</v>
      </c>
      <c r="E15" s="135">
        <f>D15*(E16/100)*(E17/100)</f>
        <v>7929.7207398367436</v>
      </c>
      <c r="F15" s="135">
        <f>E15*(F16/100)*(F17/100)</f>
        <v>8642.8588953191756</v>
      </c>
      <c r="G15" s="135">
        <f>E15*(G16/100)*(G17/100)</f>
        <v>8648.3872469012167</v>
      </c>
      <c r="H15" s="135">
        <f>F15*(H16/100)*(H17/100)</f>
        <v>9103.7992437038902</v>
      </c>
      <c r="I15" s="135">
        <f>G15*(I16/100)*(I17/100)</f>
        <v>9116.1813714776781</v>
      </c>
      <c r="J15" s="135">
        <f>H15*(J16/100)*(J17/100)</f>
        <v>9539.6081512308156</v>
      </c>
      <c r="K15" s="135">
        <f>I15*(K16/100)*(K17/100)</f>
        <v>9569.8870102065412</v>
      </c>
      <c r="L15" s="10"/>
    </row>
    <row r="16" spans="1:12" s="127" customFormat="1" ht="19.5" customHeight="1" x14ac:dyDescent="0.25">
      <c r="A16" s="116" t="s">
        <v>123</v>
      </c>
      <c r="B16" s="12" t="s">
        <v>70</v>
      </c>
      <c r="C16" s="131">
        <v>89.5</v>
      </c>
      <c r="D16" s="150">
        <f>IF(ISERROR(D112/C112),0,(D112/C112)*100)</f>
        <v>82.125997090520585</v>
      </c>
      <c r="E16" s="150">
        <f>IF(ISERROR(E112/D112),0,(E112/D112)*100)</f>
        <v>102.03118340726169</v>
      </c>
      <c r="F16" s="150">
        <f>IF(ISERROR(F112/E112),0,(F112/E112)*100)</f>
        <v>100.45459138424144</v>
      </c>
      <c r="G16" s="150">
        <f>IF(ISERROR(G112/E112),0,(G112/E112)*100)</f>
        <v>100.79754944802673</v>
      </c>
      <c r="H16" s="150">
        <f>IF(ISERROR(H112/F112),0,(H112/F112)*100)</f>
        <v>100.70094936153109</v>
      </c>
      <c r="I16" s="150">
        <f>IF(ISERROR(I112/G112),0,(I112/G112)*100)</f>
        <v>100.96650675397656</v>
      </c>
      <c r="J16" s="150">
        <f>IF(ISERROR(J112/H112),0,(J112/H112)*100)</f>
        <v>100.66004827925204</v>
      </c>
      <c r="K16" s="150">
        <f>IF(ISERROR(K112/I112),0,(K112/I112)*100)</f>
        <v>100.93935232224702</v>
      </c>
      <c r="L16" s="10"/>
    </row>
    <row r="17" spans="1:12" s="127" customFormat="1" ht="13.5" customHeight="1" x14ac:dyDescent="0.25">
      <c r="A17" s="116" t="s">
        <v>122</v>
      </c>
      <c r="B17" s="12" t="s">
        <v>6</v>
      </c>
      <c r="C17" s="130">
        <v>102.9</v>
      </c>
      <c r="D17" s="130">
        <v>104.3</v>
      </c>
      <c r="E17" s="130">
        <v>114.2</v>
      </c>
      <c r="F17" s="130">
        <v>108.5</v>
      </c>
      <c r="G17" s="130">
        <v>108.2</v>
      </c>
      <c r="H17" s="130">
        <v>104.6</v>
      </c>
      <c r="I17" s="130">
        <v>104.4</v>
      </c>
      <c r="J17" s="130">
        <v>104.1</v>
      </c>
      <c r="K17" s="130">
        <v>104</v>
      </c>
      <c r="L17" s="10"/>
    </row>
    <row r="18" spans="1:12" s="134" customFormat="1" ht="35.25" customHeight="1" x14ac:dyDescent="0.25">
      <c r="A18" s="133" t="s">
        <v>121</v>
      </c>
      <c r="B18" s="69" t="s">
        <v>28</v>
      </c>
      <c r="C18" s="135">
        <f t="shared" ref="C18:K18" si="1">SUM(C20:C25)</f>
        <v>12</v>
      </c>
      <c r="D18" s="135">
        <f t="shared" si="1"/>
        <v>11</v>
      </c>
      <c r="E18" s="135">
        <f t="shared" si="1"/>
        <v>11</v>
      </c>
      <c r="F18" s="135">
        <f t="shared" si="1"/>
        <v>11</v>
      </c>
      <c r="G18" s="135">
        <f t="shared" si="1"/>
        <v>11</v>
      </c>
      <c r="H18" s="135">
        <f t="shared" si="1"/>
        <v>11</v>
      </c>
      <c r="I18" s="135">
        <f t="shared" si="1"/>
        <v>11</v>
      </c>
      <c r="J18" s="135">
        <f t="shared" si="1"/>
        <v>11</v>
      </c>
      <c r="K18" s="135">
        <f t="shared" si="1"/>
        <v>11</v>
      </c>
      <c r="L18" s="10"/>
    </row>
    <row r="19" spans="1:12" s="127" customFormat="1" ht="12.75" customHeight="1" x14ac:dyDescent="0.25">
      <c r="A19" s="13" t="s">
        <v>120</v>
      </c>
      <c r="B19" s="12"/>
      <c r="C19" s="140"/>
      <c r="D19" s="140"/>
      <c r="E19" s="140"/>
      <c r="F19" s="140"/>
      <c r="G19" s="142"/>
      <c r="H19" s="140"/>
      <c r="I19" s="140"/>
      <c r="J19" s="140"/>
      <c r="K19" s="140"/>
      <c r="L19" s="10"/>
    </row>
    <row r="20" spans="1:12" s="127" customFormat="1" ht="12.75" customHeight="1" x14ac:dyDescent="0.25">
      <c r="A20" s="149" t="s">
        <v>119</v>
      </c>
      <c r="B20" s="12" t="s">
        <v>28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0"/>
    </row>
    <row r="21" spans="1:12" s="127" customFormat="1" ht="12.75" customHeight="1" x14ac:dyDescent="0.25">
      <c r="A21" s="149" t="s">
        <v>118</v>
      </c>
      <c r="B21" s="12" t="s">
        <v>28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0"/>
    </row>
    <row r="22" spans="1:12" s="127" customFormat="1" ht="12.75" customHeight="1" x14ac:dyDescent="0.25">
      <c r="A22" s="149" t="s">
        <v>117</v>
      </c>
      <c r="B22" s="12" t="s">
        <v>28</v>
      </c>
      <c r="C22" s="130">
        <v>6</v>
      </c>
      <c r="D22" s="130">
        <v>5</v>
      </c>
      <c r="E22" s="130">
        <v>5</v>
      </c>
      <c r="F22" s="130">
        <v>5</v>
      </c>
      <c r="G22" s="130">
        <v>5</v>
      </c>
      <c r="H22" s="130">
        <v>5</v>
      </c>
      <c r="I22" s="130">
        <v>5</v>
      </c>
      <c r="J22" s="130">
        <v>5</v>
      </c>
      <c r="K22" s="130">
        <v>5</v>
      </c>
      <c r="L22" s="10"/>
    </row>
    <row r="23" spans="1:12" s="127" customFormat="1" ht="12.75" customHeight="1" x14ac:dyDescent="0.25">
      <c r="A23" s="149" t="s">
        <v>116</v>
      </c>
      <c r="B23" s="12" t="s">
        <v>28</v>
      </c>
      <c r="C23" s="130">
        <v>5</v>
      </c>
      <c r="D23" s="130">
        <v>5</v>
      </c>
      <c r="E23" s="130">
        <v>5</v>
      </c>
      <c r="F23" s="130">
        <v>5</v>
      </c>
      <c r="G23" s="130">
        <v>5</v>
      </c>
      <c r="H23" s="130">
        <v>5</v>
      </c>
      <c r="I23" s="130">
        <v>5</v>
      </c>
      <c r="J23" s="130">
        <v>5</v>
      </c>
      <c r="K23" s="130">
        <v>5</v>
      </c>
      <c r="L23" s="10"/>
    </row>
    <row r="24" spans="1:12" s="127" customFormat="1" ht="12.75" customHeight="1" x14ac:dyDescent="0.25">
      <c r="A24" s="149" t="s">
        <v>115</v>
      </c>
      <c r="B24" s="12" t="s">
        <v>28</v>
      </c>
      <c r="C24" s="130">
        <v>1</v>
      </c>
      <c r="D24" s="130">
        <v>1</v>
      </c>
      <c r="E24" s="130">
        <v>1</v>
      </c>
      <c r="F24" s="130">
        <v>1</v>
      </c>
      <c r="G24" s="130">
        <v>1</v>
      </c>
      <c r="H24" s="130">
        <v>1</v>
      </c>
      <c r="I24" s="130">
        <v>1</v>
      </c>
      <c r="J24" s="130">
        <v>1</v>
      </c>
      <c r="K24" s="130">
        <v>1</v>
      </c>
      <c r="L24" s="10"/>
    </row>
    <row r="25" spans="1:12" s="127" customFormat="1" ht="12.75" customHeight="1" x14ac:dyDescent="0.25">
      <c r="A25" s="149" t="s">
        <v>114</v>
      </c>
      <c r="B25" s="12" t="s">
        <v>28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0"/>
    </row>
    <row r="26" spans="1:12" s="134" customFormat="1" ht="18" customHeight="1" x14ac:dyDescent="0.25">
      <c r="A26" s="148" t="s">
        <v>113</v>
      </c>
      <c r="B26" s="69" t="s">
        <v>28</v>
      </c>
      <c r="C26" s="145">
        <v>6</v>
      </c>
      <c r="D26" s="145">
        <v>6</v>
      </c>
      <c r="E26" s="145">
        <v>5</v>
      </c>
      <c r="F26" s="145">
        <v>5</v>
      </c>
      <c r="G26" s="145">
        <v>5</v>
      </c>
      <c r="H26" s="145">
        <v>5</v>
      </c>
      <c r="I26" s="145">
        <v>5</v>
      </c>
      <c r="J26" s="145">
        <v>5</v>
      </c>
      <c r="K26" s="145">
        <v>5</v>
      </c>
      <c r="L26" s="10"/>
    </row>
    <row r="27" spans="1:12" s="134" customFormat="1" ht="12.75" customHeight="1" x14ac:dyDescent="0.25">
      <c r="A27" s="148" t="s">
        <v>112</v>
      </c>
      <c r="B27" s="69" t="s">
        <v>28</v>
      </c>
      <c r="C27" s="145">
        <v>7215</v>
      </c>
      <c r="D27" s="145">
        <v>7194</v>
      </c>
      <c r="E27" s="145">
        <v>6829</v>
      </c>
      <c r="F27" s="145">
        <v>6830</v>
      </c>
      <c r="G27" s="145">
        <v>6831</v>
      </c>
      <c r="H27" s="145">
        <v>6832</v>
      </c>
      <c r="I27" s="145">
        <v>6833</v>
      </c>
      <c r="J27" s="145">
        <v>6834</v>
      </c>
      <c r="K27" s="145">
        <v>6835</v>
      </c>
      <c r="L27" s="10"/>
    </row>
    <row r="28" spans="1:12" s="127" customFormat="1" ht="20.25" customHeight="1" x14ac:dyDescent="0.25">
      <c r="A28" s="149" t="s">
        <v>111</v>
      </c>
      <c r="B28" s="12" t="s">
        <v>28</v>
      </c>
      <c r="C28" s="130"/>
      <c r="D28" s="130"/>
      <c r="E28" s="130"/>
      <c r="F28" s="130"/>
      <c r="G28" s="130"/>
      <c r="H28" s="130"/>
      <c r="I28" s="130"/>
      <c r="J28" s="130"/>
      <c r="K28" s="130"/>
      <c r="L28" s="10"/>
    </row>
    <row r="29" spans="1:12" s="134" customFormat="1" ht="21.75" customHeight="1" x14ac:dyDescent="0.25">
      <c r="A29" s="148" t="s">
        <v>110</v>
      </c>
      <c r="B29" s="69" t="s">
        <v>108</v>
      </c>
      <c r="C29" s="145">
        <v>1010</v>
      </c>
      <c r="D29" s="145">
        <v>1044</v>
      </c>
      <c r="E29" s="145">
        <v>1067</v>
      </c>
      <c r="F29" s="145">
        <v>1068</v>
      </c>
      <c r="G29" s="145">
        <v>1069</v>
      </c>
      <c r="H29" s="145">
        <v>1070</v>
      </c>
      <c r="I29" s="145">
        <v>1072</v>
      </c>
      <c r="J29" s="145">
        <v>1073</v>
      </c>
      <c r="K29" s="145">
        <v>1076</v>
      </c>
      <c r="L29" s="10"/>
    </row>
    <row r="30" spans="1:12" s="127" customFormat="1" ht="13.5" customHeight="1" x14ac:dyDescent="0.25">
      <c r="A30" s="149" t="s">
        <v>109</v>
      </c>
      <c r="B30" s="12" t="s">
        <v>108</v>
      </c>
      <c r="C30" s="145">
        <v>971</v>
      </c>
      <c r="D30" s="145">
        <v>1005</v>
      </c>
      <c r="E30" s="145">
        <v>1028</v>
      </c>
      <c r="F30" s="145">
        <v>1029</v>
      </c>
      <c r="G30" s="145">
        <v>1030</v>
      </c>
      <c r="H30" s="145">
        <v>1031</v>
      </c>
      <c r="I30" s="145">
        <v>1033</v>
      </c>
      <c r="J30" s="145">
        <v>1034</v>
      </c>
      <c r="K30" s="145">
        <v>1037</v>
      </c>
      <c r="L30" s="10"/>
    </row>
    <row r="31" spans="1:12" s="134" customFormat="1" ht="18" customHeight="1" x14ac:dyDescent="0.25">
      <c r="A31" s="148" t="s">
        <v>107</v>
      </c>
      <c r="B31" s="69" t="s">
        <v>105</v>
      </c>
      <c r="C31" s="145">
        <v>1657387</v>
      </c>
      <c r="D31" s="145">
        <v>1784616</v>
      </c>
      <c r="E31" s="145">
        <v>2018394</v>
      </c>
      <c r="F31" s="145">
        <v>2078945</v>
      </c>
      <c r="G31" s="145">
        <v>2141314</v>
      </c>
      <c r="H31" s="145">
        <v>2205553</v>
      </c>
      <c r="I31" s="145">
        <v>2271920</v>
      </c>
      <c r="J31" s="145">
        <v>2339872</v>
      </c>
      <c r="K31" s="145">
        <v>2410468</v>
      </c>
      <c r="L31" s="10"/>
    </row>
    <row r="32" spans="1:12" s="127" customFormat="1" ht="13.5" customHeight="1" x14ac:dyDescent="0.25">
      <c r="A32" s="9" t="s">
        <v>106</v>
      </c>
      <c r="B32" s="8" t="s">
        <v>105</v>
      </c>
      <c r="C32" s="143">
        <v>1614863</v>
      </c>
      <c r="D32" s="143">
        <v>1738101</v>
      </c>
      <c r="E32" s="143">
        <v>1971879</v>
      </c>
      <c r="F32" s="143">
        <v>2031036</v>
      </c>
      <c r="G32" s="143">
        <v>2091966</v>
      </c>
      <c r="H32" s="143">
        <v>2154725</v>
      </c>
      <c r="I32" s="143">
        <v>2219567</v>
      </c>
      <c r="J32" s="143">
        <v>2285948</v>
      </c>
      <c r="K32" s="143">
        <v>2354927</v>
      </c>
      <c r="L32" s="5"/>
    </row>
    <row r="33" spans="1:12" s="127" customFormat="1" ht="12.75" customHeight="1" x14ac:dyDescent="0.25">
      <c r="A33" s="139" t="s">
        <v>104</v>
      </c>
      <c r="B33" s="138"/>
      <c r="C33" s="147"/>
      <c r="D33" s="147"/>
      <c r="E33" s="147"/>
      <c r="F33" s="147"/>
      <c r="G33" s="147"/>
      <c r="H33" s="147"/>
      <c r="I33" s="147"/>
      <c r="J33" s="147"/>
      <c r="K33" s="147"/>
      <c r="L33" s="123"/>
    </row>
    <row r="34" spans="1:12" s="127" customFormat="1" ht="12.75" customHeight="1" x14ac:dyDescent="0.25">
      <c r="A34" s="133" t="s">
        <v>92</v>
      </c>
      <c r="B34" s="12"/>
      <c r="C34" s="132"/>
      <c r="D34" s="132"/>
      <c r="E34" s="132"/>
      <c r="F34" s="132"/>
      <c r="G34" s="132"/>
      <c r="H34" s="132"/>
      <c r="I34" s="132"/>
      <c r="J34" s="132"/>
      <c r="K34" s="132"/>
      <c r="L34" s="10"/>
    </row>
    <row r="35" spans="1:12" s="134" customFormat="1" ht="12.75" customHeight="1" x14ac:dyDescent="0.25">
      <c r="A35" s="133" t="s">
        <v>103</v>
      </c>
      <c r="B35" s="69" t="s">
        <v>101</v>
      </c>
      <c r="C35" s="135">
        <f t="shared" ref="C35:K35" si="2">SUM(C38,C41,C44)</f>
        <v>30419.600000000002</v>
      </c>
      <c r="D35" s="135">
        <f t="shared" si="2"/>
        <v>31117.3</v>
      </c>
      <c r="E35" s="135">
        <f t="shared" si="2"/>
        <v>32854</v>
      </c>
      <c r="F35" s="135">
        <f t="shared" si="2"/>
        <v>32897</v>
      </c>
      <c r="G35" s="135">
        <f t="shared" si="2"/>
        <v>32949</v>
      </c>
      <c r="H35" s="135">
        <f t="shared" si="2"/>
        <v>32961</v>
      </c>
      <c r="I35" s="135">
        <f t="shared" si="2"/>
        <v>33055</v>
      </c>
      <c r="J35" s="135">
        <f t="shared" si="2"/>
        <v>33065</v>
      </c>
      <c r="K35" s="135">
        <f t="shared" si="2"/>
        <v>33171</v>
      </c>
      <c r="L35" s="10"/>
    </row>
    <row r="36" spans="1:12" s="134" customFormat="1" ht="12.75" customHeight="1" x14ac:dyDescent="0.25">
      <c r="A36" s="133" t="s">
        <v>102</v>
      </c>
      <c r="B36" s="69" t="s">
        <v>101</v>
      </c>
      <c r="C36" s="135">
        <f t="shared" ref="C36:K36" si="3">SUM(C39,C42,C45)</f>
        <v>8441.7999999999993</v>
      </c>
      <c r="D36" s="135">
        <f t="shared" si="3"/>
        <v>9261.2000000000007</v>
      </c>
      <c r="E36" s="135">
        <f t="shared" si="3"/>
        <v>10582.5</v>
      </c>
      <c r="F36" s="135">
        <f t="shared" si="3"/>
        <v>10594.1</v>
      </c>
      <c r="G36" s="135">
        <f t="shared" si="3"/>
        <v>10684.7</v>
      </c>
      <c r="H36" s="135">
        <f t="shared" si="3"/>
        <v>10610.4</v>
      </c>
      <c r="I36" s="135">
        <f t="shared" si="3"/>
        <v>10807.2</v>
      </c>
      <c r="J36" s="135">
        <f t="shared" si="3"/>
        <v>10636.8</v>
      </c>
      <c r="K36" s="135">
        <f t="shared" si="3"/>
        <v>10892.8</v>
      </c>
      <c r="L36" s="10"/>
    </row>
    <row r="37" spans="1:12" s="127" customFormat="1" ht="12.75" customHeight="1" x14ac:dyDescent="0.25">
      <c r="A37" s="133" t="s">
        <v>77</v>
      </c>
      <c r="B37" s="12"/>
      <c r="C37" s="132"/>
      <c r="D37" s="132"/>
      <c r="E37" s="132"/>
      <c r="F37" s="132"/>
      <c r="G37" s="132"/>
      <c r="H37" s="132"/>
      <c r="I37" s="132"/>
      <c r="J37" s="132"/>
      <c r="K37" s="132"/>
      <c r="L37" s="10"/>
    </row>
    <row r="38" spans="1:12" s="127" customFormat="1" ht="12.75" customHeight="1" x14ac:dyDescent="0.25">
      <c r="A38" s="13" t="s">
        <v>103</v>
      </c>
      <c r="B38" s="12" t="s">
        <v>101</v>
      </c>
      <c r="C38" s="146">
        <v>29829</v>
      </c>
      <c r="D38" s="146">
        <v>30524</v>
      </c>
      <c r="E38" s="145">
        <v>32259</v>
      </c>
      <c r="F38" s="145">
        <v>32300</v>
      </c>
      <c r="G38" s="145">
        <v>32350</v>
      </c>
      <c r="H38" s="145">
        <v>32360</v>
      </c>
      <c r="I38" s="145">
        <v>32450</v>
      </c>
      <c r="J38" s="145">
        <v>32460</v>
      </c>
      <c r="K38" s="145">
        <v>32560</v>
      </c>
      <c r="L38" s="10"/>
    </row>
    <row r="39" spans="1:12" s="127" customFormat="1" ht="12.75" customHeight="1" x14ac:dyDescent="0.25">
      <c r="A39" s="13" t="s">
        <v>102</v>
      </c>
      <c r="B39" s="12" t="s">
        <v>101</v>
      </c>
      <c r="C39" s="146">
        <v>8308</v>
      </c>
      <c r="D39" s="146">
        <v>9129</v>
      </c>
      <c r="E39" s="145">
        <v>10449</v>
      </c>
      <c r="F39" s="145">
        <v>10460</v>
      </c>
      <c r="G39" s="145">
        <v>10550</v>
      </c>
      <c r="H39" s="145">
        <v>10475</v>
      </c>
      <c r="I39" s="145">
        <v>10671</v>
      </c>
      <c r="J39" s="145">
        <v>10500</v>
      </c>
      <c r="K39" s="145">
        <v>10755</v>
      </c>
      <c r="L39" s="10"/>
    </row>
    <row r="40" spans="1:12" s="127" customFormat="1" ht="12.75" customHeight="1" x14ac:dyDescent="0.25">
      <c r="A40" s="133" t="s">
        <v>76</v>
      </c>
      <c r="B40" s="12"/>
      <c r="C40" s="132"/>
      <c r="D40" s="132"/>
      <c r="E40" s="132"/>
      <c r="F40" s="132"/>
      <c r="G40" s="132"/>
      <c r="H40" s="132"/>
      <c r="I40" s="132"/>
      <c r="J40" s="132"/>
      <c r="K40" s="132"/>
      <c r="L40" s="10"/>
    </row>
    <row r="41" spans="1:12" s="127" customFormat="1" ht="12.75" customHeight="1" x14ac:dyDescent="0.25">
      <c r="A41" s="13" t="s">
        <v>103</v>
      </c>
      <c r="B41" s="12" t="s">
        <v>101</v>
      </c>
      <c r="C41" s="146">
        <v>447.9</v>
      </c>
      <c r="D41" s="146">
        <v>450.1</v>
      </c>
      <c r="E41" s="145">
        <v>451</v>
      </c>
      <c r="F41" s="145">
        <v>452</v>
      </c>
      <c r="G41" s="145">
        <v>453</v>
      </c>
      <c r="H41" s="145">
        <v>454</v>
      </c>
      <c r="I41" s="145">
        <v>456</v>
      </c>
      <c r="J41" s="145">
        <v>456</v>
      </c>
      <c r="K41" s="145">
        <v>459</v>
      </c>
      <c r="L41" s="10"/>
    </row>
    <row r="42" spans="1:12" s="127" customFormat="1" ht="12.75" customHeight="1" x14ac:dyDescent="0.25">
      <c r="A42" s="13" t="s">
        <v>102</v>
      </c>
      <c r="B42" s="12" t="s">
        <v>101</v>
      </c>
      <c r="C42" s="146">
        <v>53.8</v>
      </c>
      <c r="D42" s="146">
        <v>52.2</v>
      </c>
      <c r="E42" s="145">
        <v>53</v>
      </c>
      <c r="F42" s="145">
        <v>53.5</v>
      </c>
      <c r="G42" s="145">
        <v>54</v>
      </c>
      <c r="H42" s="145">
        <v>54.6</v>
      </c>
      <c r="I42" s="145">
        <v>55.2</v>
      </c>
      <c r="J42" s="145">
        <v>55.8</v>
      </c>
      <c r="K42" s="145">
        <v>56.5</v>
      </c>
      <c r="L42" s="10"/>
    </row>
    <row r="43" spans="1:12" s="127" customFormat="1" ht="18" customHeight="1" x14ac:dyDescent="0.25">
      <c r="A43" s="133" t="s">
        <v>75</v>
      </c>
      <c r="B43" s="12"/>
      <c r="C43" s="132"/>
      <c r="D43" s="132"/>
      <c r="E43" s="132"/>
      <c r="F43" s="132"/>
      <c r="G43" s="132"/>
      <c r="H43" s="132"/>
      <c r="I43" s="132"/>
      <c r="J43" s="132"/>
      <c r="K43" s="132"/>
      <c r="L43" s="10"/>
    </row>
    <row r="44" spans="1:12" s="127" customFormat="1" ht="12.75" customHeight="1" x14ac:dyDescent="0.25">
      <c r="A44" s="13" t="s">
        <v>103</v>
      </c>
      <c r="B44" s="12" t="s">
        <v>101</v>
      </c>
      <c r="C44" s="146">
        <v>142.69999999999999</v>
      </c>
      <c r="D44" s="146">
        <v>143.19999999999999</v>
      </c>
      <c r="E44" s="145">
        <v>144</v>
      </c>
      <c r="F44" s="145">
        <v>145</v>
      </c>
      <c r="G44" s="145">
        <v>146</v>
      </c>
      <c r="H44" s="145">
        <v>147</v>
      </c>
      <c r="I44" s="145">
        <v>149</v>
      </c>
      <c r="J44" s="145">
        <v>149</v>
      </c>
      <c r="K44" s="145">
        <v>152</v>
      </c>
      <c r="L44" s="10"/>
    </row>
    <row r="45" spans="1:12" s="127" customFormat="1" ht="13.5" customHeight="1" x14ac:dyDescent="0.25">
      <c r="A45" s="9" t="s">
        <v>102</v>
      </c>
      <c r="B45" s="12" t="s">
        <v>101</v>
      </c>
      <c r="C45" s="144">
        <v>80</v>
      </c>
      <c r="D45" s="144">
        <v>80</v>
      </c>
      <c r="E45" s="143">
        <v>80.5</v>
      </c>
      <c r="F45" s="143">
        <v>80.599999999999994</v>
      </c>
      <c r="G45" s="143">
        <v>80.7</v>
      </c>
      <c r="H45" s="143">
        <v>80.8</v>
      </c>
      <c r="I45" s="143">
        <v>81</v>
      </c>
      <c r="J45" s="143">
        <v>81</v>
      </c>
      <c r="K45" s="143">
        <v>81.3</v>
      </c>
      <c r="L45" s="5"/>
    </row>
    <row r="46" spans="1:12" s="127" customFormat="1" ht="12.75" customHeight="1" x14ac:dyDescent="0.25">
      <c r="A46" s="139" t="s">
        <v>100</v>
      </c>
      <c r="B46" s="138"/>
      <c r="C46" s="137"/>
      <c r="D46" s="137"/>
      <c r="E46" s="137"/>
      <c r="F46" s="137"/>
      <c r="G46" s="137"/>
      <c r="H46" s="137"/>
      <c r="I46" s="137"/>
      <c r="J46" s="137"/>
      <c r="K46" s="137"/>
      <c r="L46" s="123"/>
    </row>
    <row r="47" spans="1:12" s="134" customFormat="1" ht="12.75" customHeight="1" x14ac:dyDescent="0.25">
      <c r="A47" s="133" t="s">
        <v>92</v>
      </c>
      <c r="B47" s="69"/>
      <c r="C47" s="142"/>
      <c r="D47" s="142"/>
      <c r="E47" s="142"/>
      <c r="F47" s="142"/>
      <c r="G47" s="142"/>
      <c r="H47" s="142"/>
      <c r="I47" s="142"/>
      <c r="J47" s="142"/>
      <c r="K47" s="142"/>
      <c r="L47" s="10"/>
    </row>
    <row r="48" spans="1:12" s="134" customFormat="1" ht="12.75" customHeight="1" x14ac:dyDescent="0.25">
      <c r="A48" s="133" t="s">
        <v>99</v>
      </c>
      <c r="B48" s="69" t="s">
        <v>94</v>
      </c>
      <c r="C48" s="135">
        <f t="shared" ref="C48:K48" si="4">SUM(C54,C60,C66)</f>
        <v>15813</v>
      </c>
      <c r="D48" s="135">
        <f t="shared" si="4"/>
        <v>16564</v>
      </c>
      <c r="E48" s="135">
        <f t="shared" si="4"/>
        <v>16819</v>
      </c>
      <c r="F48" s="135">
        <f t="shared" si="4"/>
        <v>16824</v>
      </c>
      <c r="G48" s="135">
        <f t="shared" si="4"/>
        <v>16831</v>
      </c>
      <c r="H48" s="135">
        <f t="shared" si="4"/>
        <v>16837</v>
      </c>
      <c r="I48" s="135">
        <f t="shared" si="4"/>
        <v>16847</v>
      </c>
      <c r="J48" s="135">
        <f t="shared" si="4"/>
        <v>16852</v>
      </c>
      <c r="K48" s="135">
        <f t="shared" si="4"/>
        <v>16867</v>
      </c>
      <c r="L48" s="10"/>
    </row>
    <row r="49" spans="1:12" s="134" customFormat="1" ht="12.75" customHeight="1" x14ac:dyDescent="0.25">
      <c r="A49" s="133" t="s">
        <v>98</v>
      </c>
      <c r="B49" s="69" t="s">
        <v>94</v>
      </c>
      <c r="C49" s="135">
        <f t="shared" ref="C49:K49" si="5">SUM(C55,C61,C67)</f>
        <v>7233</v>
      </c>
      <c r="D49" s="135">
        <f t="shared" si="5"/>
        <v>7456</v>
      </c>
      <c r="E49" s="135">
        <f t="shared" si="5"/>
        <v>7498</v>
      </c>
      <c r="F49" s="135">
        <f t="shared" si="5"/>
        <v>7536</v>
      </c>
      <c r="G49" s="135">
        <f t="shared" si="5"/>
        <v>7553</v>
      </c>
      <c r="H49" s="135">
        <f t="shared" si="5"/>
        <v>7555</v>
      </c>
      <c r="I49" s="135">
        <f t="shared" si="5"/>
        <v>7575</v>
      </c>
      <c r="J49" s="135">
        <f t="shared" si="5"/>
        <v>7578</v>
      </c>
      <c r="K49" s="135">
        <f t="shared" si="5"/>
        <v>7601</v>
      </c>
      <c r="L49" s="10"/>
    </row>
    <row r="50" spans="1:12" s="134" customFormat="1" ht="12.75" customHeight="1" x14ac:dyDescent="0.25">
      <c r="A50" s="133" t="s">
        <v>97</v>
      </c>
      <c r="B50" s="69" t="s">
        <v>94</v>
      </c>
      <c r="C50" s="135">
        <f t="shared" ref="C50:K50" si="6">SUM(C56,C62,C68)</f>
        <v>119</v>
      </c>
      <c r="D50" s="135">
        <f t="shared" si="6"/>
        <v>83</v>
      </c>
      <c r="E50" s="135">
        <f t="shared" si="6"/>
        <v>85</v>
      </c>
      <c r="F50" s="135">
        <f t="shared" si="6"/>
        <v>86</v>
      </c>
      <c r="G50" s="135">
        <f t="shared" si="6"/>
        <v>87</v>
      </c>
      <c r="H50" s="135">
        <f t="shared" si="6"/>
        <v>88</v>
      </c>
      <c r="I50" s="135">
        <f t="shared" si="6"/>
        <v>90</v>
      </c>
      <c r="J50" s="135">
        <f t="shared" si="6"/>
        <v>90</v>
      </c>
      <c r="K50" s="135">
        <f t="shared" si="6"/>
        <v>93</v>
      </c>
      <c r="L50" s="10"/>
    </row>
    <row r="51" spans="1:12" s="134" customFormat="1" ht="12.75" customHeight="1" x14ac:dyDescent="0.25">
      <c r="A51" s="133" t="s">
        <v>96</v>
      </c>
      <c r="B51" s="69" t="s">
        <v>94</v>
      </c>
      <c r="C51" s="135">
        <f t="shared" ref="C51:K51" si="7">SUM(C57,C63,C69)</f>
        <v>360</v>
      </c>
      <c r="D51" s="135">
        <f t="shared" si="7"/>
        <v>307</v>
      </c>
      <c r="E51" s="135">
        <f t="shared" si="7"/>
        <v>310</v>
      </c>
      <c r="F51" s="135">
        <f t="shared" si="7"/>
        <v>311</v>
      </c>
      <c r="G51" s="135">
        <f t="shared" si="7"/>
        <v>312</v>
      </c>
      <c r="H51" s="135">
        <f t="shared" si="7"/>
        <v>313</v>
      </c>
      <c r="I51" s="135">
        <f t="shared" si="7"/>
        <v>315</v>
      </c>
      <c r="J51" s="135">
        <f t="shared" si="7"/>
        <v>316</v>
      </c>
      <c r="K51" s="135">
        <f t="shared" si="7"/>
        <v>319</v>
      </c>
      <c r="L51" s="10"/>
    </row>
    <row r="52" spans="1:12" s="134" customFormat="1" ht="12.75" customHeight="1" x14ac:dyDescent="0.25">
      <c r="A52" s="133" t="s">
        <v>95</v>
      </c>
      <c r="B52" s="69" t="s">
        <v>94</v>
      </c>
      <c r="C52" s="141">
        <f t="shared" ref="C52:K52" si="8">SUM(C58,C64,C70)</f>
        <v>5327</v>
      </c>
      <c r="D52" s="141">
        <f t="shared" si="8"/>
        <v>5078</v>
      </c>
      <c r="E52" s="141">
        <f t="shared" si="8"/>
        <v>5100</v>
      </c>
      <c r="F52" s="141">
        <f t="shared" si="8"/>
        <v>5110</v>
      </c>
      <c r="G52" s="141">
        <f t="shared" si="8"/>
        <v>5120</v>
      </c>
      <c r="H52" s="141">
        <f t="shared" si="8"/>
        <v>5130</v>
      </c>
      <c r="I52" s="141">
        <f t="shared" si="8"/>
        <v>5150</v>
      </c>
      <c r="J52" s="141">
        <f t="shared" si="8"/>
        <v>5160</v>
      </c>
      <c r="K52" s="141">
        <f t="shared" si="8"/>
        <v>5190</v>
      </c>
      <c r="L52" s="10"/>
    </row>
    <row r="53" spans="1:12" s="127" customFormat="1" ht="12.75" customHeight="1" x14ac:dyDescent="0.25">
      <c r="A53" s="133" t="s">
        <v>77</v>
      </c>
      <c r="B53" s="12"/>
      <c r="C53" s="140"/>
      <c r="D53" s="140"/>
      <c r="E53" s="140"/>
      <c r="F53" s="140"/>
      <c r="G53" s="140"/>
      <c r="H53" s="140"/>
      <c r="I53" s="140"/>
      <c r="J53" s="140"/>
      <c r="K53" s="140"/>
      <c r="L53" s="10"/>
    </row>
    <row r="54" spans="1:12" s="127" customFormat="1" ht="12.75" customHeight="1" x14ac:dyDescent="0.25">
      <c r="A54" s="13" t="s">
        <v>99</v>
      </c>
      <c r="B54" s="12" t="s">
        <v>94</v>
      </c>
      <c r="C54" s="131">
        <v>15448</v>
      </c>
      <c r="D54" s="131">
        <v>16264</v>
      </c>
      <c r="E54" s="130">
        <v>16517</v>
      </c>
      <c r="F54" s="130">
        <v>16520</v>
      </c>
      <c r="G54" s="130">
        <v>16525</v>
      </c>
      <c r="H54" s="130">
        <v>16529</v>
      </c>
      <c r="I54" s="130">
        <v>16535</v>
      </c>
      <c r="J54" s="130">
        <v>16540</v>
      </c>
      <c r="K54" s="130">
        <v>16549</v>
      </c>
      <c r="L54" s="10"/>
    </row>
    <row r="55" spans="1:12" s="127" customFormat="1" ht="12.75" customHeight="1" x14ac:dyDescent="0.25">
      <c r="A55" s="13" t="s">
        <v>98</v>
      </c>
      <c r="B55" s="12" t="s">
        <v>94</v>
      </c>
      <c r="C55" s="131">
        <v>7171</v>
      </c>
      <c r="D55" s="131">
        <v>7374</v>
      </c>
      <c r="E55" s="130">
        <v>7414</v>
      </c>
      <c r="F55" s="130">
        <v>7450</v>
      </c>
      <c r="G55" s="130">
        <v>7465</v>
      </c>
      <c r="H55" s="130">
        <v>7466</v>
      </c>
      <c r="I55" s="130">
        <v>7482</v>
      </c>
      <c r="J55" s="130">
        <v>7485</v>
      </c>
      <c r="K55" s="130">
        <v>7502</v>
      </c>
      <c r="L55" s="10"/>
    </row>
    <row r="56" spans="1:12" s="127" customFormat="1" ht="12.75" customHeight="1" x14ac:dyDescent="0.25">
      <c r="A56" s="13" t="s">
        <v>97</v>
      </c>
      <c r="B56" s="12" t="s">
        <v>94</v>
      </c>
      <c r="C56" s="131">
        <v>0</v>
      </c>
      <c r="D56" s="131">
        <v>0</v>
      </c>
      <c r="E56" s="130">
        <v>0</v>
      </c>
      <c r="F56" s="130">
        <v>0</v>
      </c>
      <c r="G56" s="130">
        <v>0</v>
      </c>
      <c r="H56" s="130">
        <v>0</v>
      </c>
      <c r="I56" s="130">
        <v>0</v>
      </c>
      <c r="J56" s="130">
        <v>0</v>
      </c>
      <c r="K56" s="130">
        <v>0</v>
      </c>
      <c r="L56" s="10"/>
    </row>
    <row r="57" spans="1:12" s="127" customFormat="1" ht="12.75" customHeight="1" x14ac:dyDescent="0.25">
      <c r="A57" s="13" t="s">
        <v>96</v>
      </c>
      <c r="B57" s="12" t="s">
        <v>94</v>
      </c>
      <c r="C57" s="131">
        <v>0</v>
      </c>
      <c r="D57" s="131">
        <v>0</v>
      </c>
      <c r="E57" s="130">
        <v>0</v>
      </c>
      <c r="F57" s="130">
        <v>0</v>
      </c>
      <c r="G57" s="130">
        <v>0</v>
      </c>
      <c r="H57" s="130">
        <v>0</v>
      </c>
      <c r="I57" s="130">
        <v>0</v>
      </c>
      <c r="J57" s="130">
        <v>0</v>
      </c>
      <c r="K57" s="130">
        <v>0</v>
      </c>
      <c r="L57" s="10"/>
    </row>
    <row r="58" spans="1:12" s="127" customFormat="1" ht="12.75" customHeight="1" x14ac:dyDescent="0.25">
      <c r="A58" s="13" t="s">
        <v>95</v>
      </c>
      <c r="B58" s="12" t="s">
        <v>94</v>
      </c>
      <c r="C58" s="131">
        <v>0</v>
      </c>
      <c r="D58" s="131">
        <v>0</v>
      </c>
      <c r="E58" s="130">
        <v>0</v>
      </c>
      <c r="F58" s="130">
        <v>0</v>
      </c>
      <c r="G58" s="130">
        <v>0</v>
      </c>
      <c r="H58" s="130">
        <v>0</v>
      </c>
      <c r="I58" s="130">
        <v>0</v>
      </c>
      <c r="J58" s="130">
        <v>0</v>
      </c>
      <c r="K58" s="130">
        <v>0</v>
      </c>
      <c r="L58" s="10"/>
    </row>
    <row r="59" spans="1:12" s="127" customFormat="1" ht="12.75" customHeight="1" x14ac:dyDescent="0.25">
      <c r="A59" s="133" t="s">
        <v>76</v>
      </c>
      <c r="B59" s="12"/>
      <c r="C59" s="140"/>
      <c r="D59" s="140"/>
      <c r="E59" s="140"/>
      <c r="F59" s="140"/>
      <c r="G59" s="140"/>
      <c r="H59" s="140"/>
      <c r="I59" s="140"/>
      <c r="J59" s="140"/>
      <c r="K59" s="140"/>
      <c r="L59" s="10"/>
    </row>
    <row r="60" spans="1:12" s="127" customFormat="1" ht="12.75" customHeight="1" x14ac:dyDescent="0.25">
      <c r="A60" s="13" t="s">
        <v>99</v>
      </c>
      <c r="B60" s="12" t="s">
        <v>94</v>
      </c>
      <c r="C60" s="131">
        <v>227</v>
      </c>
      <c r="D60" s="131">
        <v>189</v>
      </c>
      <c r="E60" s="130">
        <v>190</v>
      </c>
      <c r="F60" s="130">
        <v>191</v>
      </c>
      <c r="G60" s="130">
        <v>192</v>
      </c>
      <c r="H60" s="130">
        <v>193</v>
      </c>
      <c r="I60" s="130">
        <v>195</v>
      </c>
      <c r="J60" s="130">
        <v>195</v>
      </c>
      <c r="K60" s="130">
        <v>198</v>
      </c>
      <c r="L60" s="10"/>
    </row>
    <row r="61" spans="1:12" s="127" customFormat="1" ht="12.75" customHeight="1" x14ac:dyDescent="0.25">
      <c r="A61" s="13" t="s">
        <v>98</v>
      </c>
      <c r="B61" s="12" t="s">
        <v>94</v>
      </c>
      <c r="C61" s="131">
        <v>60</v>
      </c>
      <c r="D61" s="131">
        <v>65</v>
      </c>
      <c r="E61" s="130">
        <v>66</v>
      </c>
      <c r="F61" s="130">
        <v>67</v>
      </c>
      <c r="G61" s="130">
        <v>68</v>
      </c>
      <c r="H61" s="130">
        <v>69</v>
      </c>
      <c r="I61" s="130">
        <v>71</v>
      </c>
      <c r="J61" s="130">
        <v>72</v>
      </c>
      <c r="K61" s="130">
        <v>75</v>
      </c>
      <c r="L61" s="10"/>
    </row>
    <row r="62" spans="1:12" s="127" customFormat="1" ht="12.75" customHeight="1" x14ac:dyDescent="0.25">
      <c r="A62" s="13" t="s">
        <v>97</v>
      </c>
      <c r="B62" s="12" t="s">
        <v>94</v>
      </c>
      <c r="C62" s="131">
        <v>119</v>
      </c>
      <c r="D62" s="131">
        <v>83</v>
      </c>
      <c r="E62" s="130">
        <v>85</v>
      </c>
      <c r="F62" s="130">
        <v>86</v>
      </c>
      <c r="G62" s="130">
        <v>87</v>
      </c>
      <c r="H62" s="130">
        <v>88</v>
      </c>
      <c r="I62" s="130">
        <v>90</v>
      </c>
      <c r="J62" s="130">
        <v>90</v>
      </c>
      <c r="K62" s="130">
        <v>93</v>
      </c>
      <c r="L62" s="10"/>
    </row>
    <row r="63" spans="1:12" s="127" customFormat="1" ht="12.75" customHeight="1" x14ac:dyDescent="0.25">
      <c r="A63" s="13" t="s">
        <v>96</v>
      </c>
      <c r="B63" s="12" t="s">
        <v>94</v>
      </c>
      <c r="C63" s="131">
        <v>360</v>
      </c>
      <c r="D63" s="131">
        <v>307</v>
      </c>
      <c r="E63" s="130">
        <v>310</v>
      </c>
      <c r="F63" s="130">
        <v>311</v>
      </c>
      <c r="G63" s="130">
        <v>312</v>
      </c>
      <c r="H63" s="130">
        <v>313</v>
      </c>
      <c r="I63" s="130">
        <v>315</v>
      </c>
      <c r="J63" s="130">
        <v>316</v>
      </c>
      <c r="K63" s="130">
        <v>319</v>
      </c>
      <c r="L63" s="10"/>
    </row>
    <row r="64" spans="1:12" s="127" customFormat="1" ht="12.75" customHeight="1" x14ac:dyDescent="0.25">
      <c r="A64" s="13" t="s">
        <v>95</v>
      </c>
      <c r="B64" s="12" t="s">
        <v>94</v>
      </c>
      <c r="C64" s="131">
        <v>5327</v>
      </c>
      <c r="D64" s="131">
        <v>5078</v>
      </c>
      <c r="E64" s="130">
        <v>5100</v>
      </c>
      <c r="F64" s="130">
        <v>5110</v>
      </c>
      <c r="G64" s="130">
        <v>5120</v>
      </c>
      <c r="H64" s="130">
        <v>5130</v>
      </c>
      <c r="I64" s="130">
        <v>5150</v>
      </c>
      <c r="J64" s="130">
        <v>5160</v>
      </c>
      <c r="K64" s="130">
        <v>5190</v>
      </c>
      <c r="L64" s="10"/>
    </row>
    <row r="65" spans="1:12" s="127" customFormat="1" ht="18" customHeight="1" x14ac:dyDescent="0.25">
      <c r="A65" s="133" t="s">
        <v>75</v>
      </c>
      <c r="B65" s="12"/>
      <c r="C65" s="140"/>
      <c r="D65" s="140"/>
      <c r="E65" s="140"/>
      <c r="F65" s="140"/>
      <c r="G65" s="140"/>
      <c r="H65" s="140"/>
      <c r="I65" s="140"/>
      <c r="J65" s="140"/>
      <c r="K65" s="140"/>
      <c r="L65" s="10"/>
    </row>
    <row r="66" spans="1:12" s="127" customFormat="1" ht="12.75" customHeight="1" x14ac:dyDescent="0.25">
      <c r="A66" s="13" t="s">
        <v>99</v>
      </c>
      <c r="B66" s="12" t="s">
        <v>94</v>
      </c>
      <c r="C66" s="131">
        <v>138</v>
      </c>
      <c r="D66" s="131">
        <v>111</v>
      </c>
      <c r="E66" s="130">
        <v>112</v>
      </c>
      <c r="F66" s="130">
        <v>113</v>
      </c>
      <c r="G66" s="130">
        <v>114</v>
      </c>
      <c r="H66" s="130">
        <v>115</v>
      </c>
      <c r="I66" s="130">
        <v>117</v>
      </c>
      <c r="J66" s="130">
        <v>117</v>
      </c>
      <c r="K66" s="130">
        <v>120</v>
      </c>
      <c r="L66" s="10"/>
    </row>
    <row r="67" spans="1:12" s="127" customFormat="1" ht="12.75" customHeight="1" x14ac:dyDescent="0.25">
      <c r="A67" s="13" t="s">
        <v>98</v>
      </c>
      <c r="B67" s="12" t="s">
        <v>94</v>
      </c>
      <c r="C67" s="131">
        <v>2</v>
      </c>
      <c r="D67" s="131">
        <v>17</v>
      </c>
      <c r="E67" s="130">
        <v>18</v>
      </c>
      <c r="F67" s="130">
        <v>19</v>
      </c>
      <c r="G67" s="130">
        <v>20</v>
      </c>
      <c r="H67" s="130">
        <v>20</v>
      </c>
      <c r="I67" s="130">
        <v>22</v>
      </c>
      <c r="J67" s="130">
        <v>21</v>
      </c>
      <c r="K67" s="130">
        <v>24</v>
      </c>
      <c r="L67" s="10"/>
    </row>
    <row r="68" spans="1:12" s="127" customFormat="1" ht="12.75" customHeight="1" x14ac:dyDescent="0.25">
      <c r="A68" s="13" t="s">
        <v>97</v>
      </c>
      <c r="B68" s="12" t="s">
        <v>94</v>
      </c>
      <c r="C68" s="131">
        <v>0</v>
      </c>
      <c r="D68" s="131">
        <v>0</v>
      </c>
      <c r="E68" s="130">
        <v>0</v>
      </c>
      <c r="F68" s="130">
        <v>0</v>
      </c>
      <c r="G68" s="130">
        <v>0</v>
      </c>
      <c r="H68" s="130">
        <v>0</v>
      </c>
      <c r="I68" s="130">
        <v>0</v>
      </c>
      <c r="J68" s="130">
        <v>0</v>
      </c>
      <c r="K68" s="130">
        <v>0</v>
      </c>
      <c r="L68" s="10"/>
    </row>
    <row r="69" spans="1:12" s="127" customFormat="1" ht="12.75" customHeight="1" x14ac:dyDescent="0.25">
      <c r="A69" s="13" t="s">
        <v>96</v>
      </c>
      <c r="B69" s="12" t="s">
        <v>94</v>
      </c>
      <c r="C69" s="131">
        <v>0</v>
      </c>
      <c r="D69" s="131">
        <v>0</v>
      </c>
      <c r="E69" s="130">
        <v>0</v>
      </c>
      <c r="F69" s="130">
        <v>0</v>
      </c>
      <c r="G69" s="130">
        <v>0</v>
      </c>
      <c r="H69" s="130">
        <v>0</v>
      </c>
      <c r="I69" s="130">
        <v>0</v>
      </c>
      <c r="J69" s="130">
        <v>0</v>
      </c>
      <c r="K69" s="130">
        <v>0</v>
      </c>
      <c r="L69" s="10"/>
    </row>
    <row r="70" spans="1:12" s="127" customFormat="1" ht="13.5" customHeight="1" x14ac:dyDescent="0.25">
      <c r="A70" s="9" t="s">
        <v>95</v>
      </c>
      <c r="B70" s="12" t="s">
        <v>94</v>
      </c>
      <c r="C70" s="129">
        <v>0</v>
      </c>
      <c r="D70" s="129">
        <v>0</v>
      </c>
      <c r="E70" s="128">
        <v>0</v>
      </c>
      <c r="F70" s="128">
        <v>0</v>
      </c>
      <c r="G70" s="128">
        <v>0</v>
      </c>
      <c r="H70" s="128">
        <v>0</v>
      </c>
      <c r="I70" s="128">
        <v>0</v>
      </c>
      <c r="J70" s="128">
        <v>0</v>
      </c>
      <c r="K70" s="128">
        <v>0</v>
      </c>
      <c r="L70" s="5"/>
    </row>
    <row r="71" spans="1:12" s="127" customFormat="1" ht="12.75" customHeight="1" x14ac:dyDescent="0.25">
      <c r="A71" s="139" t="s">
        <v>93</v>
      </c>
      <c r="B71" s="138"/>
      <c r="C71" s="137"/>
      <c r="D71" s="137"/>
      <c r="E71" s="137"/>
      <c r="F71" s="137"/>
      <c r="G71" s="137"/>
      <c r="H71" s="137"/>
      <c r="I71" s="137"/>
      <c r="J71" s="137"/>
      <c r="K71" s="137"/>
      <c r="L71" s="123"/>
    </row>
    <row r="72" spans="1:12" s="134" customFormat="1" ht="12.75" customHeight="1" x14ac:dyDescent="0.25">
      <c r="A72" s="133" t="s">
        <v>92</v>
      </c>
      <c r="B72" s="69"/>
      <c r="C72" s="136"/>
      <c r="D72" s="136"/>
      <c r="E72" s="136"/>
      <c r="F72" s="136"/>
      <c r="G72" s="136"/>
      <c r="H72" s="136"/>
      <c r="I72" s="136"/>
      <c r="J72" s="136"/>
      <c r="K72" s="136"/>
      <c r="L72" s="10"/>
    </row>
    <row r="73" spans="1:12" s="134" customFormat="1" ht="12.75" customHeight="1" x14ac:dyDescent="0.25">
      <c r="A73" s="133" t="s">
        <v>91</v>
      </c>
      <c r="B73" s="69" t="s">
        <v>32</v>
      </c>
      <c r="C73" s="135">
        <f t="shared" ref="C73:K73" si="9">SUM(C80,C87,C94)</f>
        <v>16928</v>
      </c>
      <c r="D73" s="135">
        <f t="shared" si="9"/>
        <v>15670</v>
      </c>
      <c r="E73" s="135">
        <f t="shared" si="9"/>
        <v>23179.3</v>
      </c>
      <c r="F73" s="135">
        <f t="shared" si="9"/>
        <v>23309.5</v>
      </c>
      <c r="G73" s="135">
        <f t="shared" si="9"/>
        <v>24042.5</v>
      </c>
      <c r="H73" s="135">
        <f t="shared" si="9"/>
        <v>23974.1</v>
      </c>
      <c r="I73" s="135">
        <f t="shared" si="9"/>
        <v>25065.9</v>
      </c>
      <c r="J73" s="135">
        <f t="shared" si="9"/>
        <v>24978.5</v>
      </c>
      <c r="K73" s="135">
        <f t="shared" si="9"/>
        <v>26340.399999999998</v>
      </c>
      <c r="L73" s="10"/>
    </row>
    <row r="74" spans="1:12" s="134" customFormat="1" ht="12.75" customHeight="1" x14ac:dyDescent="0.25">
      <c r="A74" s="133" t="s">
        <v>86</v>
      </c>
      <c r="B74" s="69" t="s">
        <v>32</v>
      </c>
      <c r="C74" s="135">
        <f t="shared" ref="C74:K74" si="10">SUM(C81,C88,C95)</f>
        <v>4553.5</v>
      </c>
      <c r="D74" s="135">
        <f t="shared" si="10"/>
        <v>4034.4</v>
      </c>
      <c r="E74" s="135">
        <f t="shared" si="10"/>
        <v>4035</v>
      </c>
      <c r="F74" s="135">
        <f t="shared" si="10"/>
        <v>4036.5</v>
      </c>
      <c r="G74" s="135">
        <f t="shared" si="10"/>
        <v>4061.6</v>
      </c>
      <c r="H74" s="135">
        <f t="shared" si="10"/>
        <v>4038.7</v>
      </c>
      <c r="I74" s="135">
        <f t="shared" si="10"/>
        <v>4091.9</v>
      </c>
      <c r="J74" s="135">
        <f t="shared" si="10"/>
        <v>4040.9</v>
      </c>
      <c r="K74" s="135">
        <f t="shared" si="10"/>
        <v>4124.2</v>
      </c>
      <c r="L74" s="10"/>
    </row>
    <row r="75" spans="1:12" s="134" customFormat="1" ht="12.75" customHeight="1" x14ac:dyDescent="0.25">
      <c r="A75" s="133" t="s">
        <v>85</v>
      </c>
      <c r="B75" s="69" t="s">
        <v>32</v>
      </c>
      <c r="C75" s="135">
        <f t="shared" ref="C75:K75" si="11">SUM(C82,C89,C96)</f>
        <v>3451.2</v>
      </c>
      <c r="D75" s="135">
        <f t="shared" si="11"/>
        <v>3966</v>
      </c>
      <c r="E75" s="135">
        <f t="shared" si="11"/>
        <v>3967</v>
      </c>
      <c r="F75" s="135">
        <f t="shared" si="11"/>
        <v>3968.1</v>
      </c>
      <c r="G75" s="135">
        <f t="shared" si="11"/>
        <v>3983.2</v>
      </c>
      <c r="H75" s="135">
        <f t="shared" si="11"/>
        <v>3970.3</v>
      </c>
      <c r="I75" s="135">
        <f t="shared" si="11"/>
        <v>4003.5</v>
      </c>
      <c r="J75" s="135">
        <f t="shared" si="11"/>
        <v>3972.5</v>
      </c>
      <c r="K75" s="135">
        <f t="shared" si="11"/>
        <v>4028.8</v>
      </c>
      <c r="L75" s="10"/>
    </row>
    <row r="76" spans="1:12" s="134" customFormat="1" ht="12.75" customHeight="1" x14ac:dyDescent="0.25">
      <c r="A76" s="133" t="s">
        <v>84</v>
      </c>
      <c r="B76" s="69" t="s">
        <v>32</v>
      </c>
      <c r="C76" s="135">
        <f t="shared" ref="C76:K76" si="12">SUM(C83,C90,C97)</f>
        <v>1988</v>
      </c>
      <c r="D76" s="135">
        <f t="shared" si="12"/>
        <v>1912</v>
      </c>
      <c r="E76" s="135">
        <f t="shared" si="12"/>
        <v>1923</v>
      </c>
      <c r="F76" s="135">
        <f t="shared" si="12"/>
        <v>1929.1</v>
      </c>
      <c r="G76" s="135">
        <f t="shared" si="12"/>
        <v>1947.2</v>
      </c>
      <c r="H76" s="135">
        <f t="shared" si="12"/>
        <v>1940.3</v>
      </c>
      <c r="I76" s="135">
        <f t="shared" si="12"/>
        <v>1971.5</v>
      </c>
      <c r="J76" s="135">
        <f t="shared" si="12"/>
        <v>1948.5</v>
      </c>
      <c r="K76" s="135">
        <f t="shared" si="12"/>
        <v>1993.8</v>
      </c>
      <c r="L76" s="10"/>
    </row>
    <row r="77" spans="1:12" s="134" customFormat="1" ht="12.75" customHeight="1" x14ac:dyDescent="0.25">
      <c r="A77" s="133" t="s">
        <v>83</v>
      </c>
      <c r="B77" s="69" t="s">
        <v>32</v>
      </c>
      <c r="C77" s="135">
        <f t="shared" ref="C77:K77" si="13">SUM(C84,C91,C98)</f>
        <v>60144</v>
      </c>
      <c r="D77" s="135">
        <f t="shared" si="13"/>
        <v>61257</v>
      </c>
      <c r="E77" s="135">
        <f t="shared" si="13"/>
        <v>62791.5</v>
      </c>
      <c r="F77" s="135">
        <f t="shared" si="13"/>
        <v>63321.700000000004</v>
      </c>
      <c r="G77" s="135">
        <f t="shared" si="13"/>
        <v>63592.2</v>
      </c>
      <c r="H77" s="135">
        <f t="shared" si="13"/>
        <v>63667</v>
      </c>
      <c r="I77" s="135">
        <f t="shared" si="13"/>
        <v>64146.8</v>
      </c>
      <c r="J77" s="135">
        <f t="shared" si="13"/>
        <v>64424.9</v>
      </c>
      <c r="K77" s="135">
        <f t="shared" si="13"/>
        <v>64970.6</v>
      </c>
      <c r="L77" s="10"/>
    </row>
    <row r="78" spans="1:12" s="134" customFormat="1" ht="12.75" customHeight="1" x14ac:dyDescent="0.25">
      <c r="A78" s="133" t="s">
        <v>81</v>
      </c>
      <c r="B78" s="69" t="s">
        <v>90</v>
      </c>
      <c r="C78" s="135">
        <f t="shared" ref="C78:K78" si="14">SUM(C85,C92,C99)</f>
        <v>708</v>
      </c>
      <c r="D78" s="135">
        <f t="shared" si="14"/>
        <v>693</v>
      </c>
      <c r="E78" s="135">
        <f t="shared" si="14"/>
        <v>694</v>
      </c>
      <c r="F78" s="135">
        <f t="shared" si="14"/>
        <v>700</v>
      </c>
      <c r="G78" s="135">
        <f t="shared" si="14"/>
        <v>710</v>
      </c>
      <c r="H78" s="135">
        <f t="shared" si="14"/>
        <v>720</v>
      </c>
      <c r="I78" s="135">
        <f t="shared" si="14"/>
        <v>740</v>
      </c>
      <c r="J78" s="135">
        <f t="shared" si="14"/>
        <v>740</v>
      </c>
      <c r="K78" s="135">
        <f t="shared" si="14"/>
        <v>770</v>
      </c>
      <c r="L78" s="10"/>
    </row>
    <row r="79" spans="1:12" s="127" customFormat="1" ht="12.75" customHeight="1" x14ac:dyDescent="0.25">
      <c r="A79" s="133" t="s">
        <v>77</v>
      </c>
      <c r="B79" s="12"/>
      <c r="C79" s="132"/>
      <c r="D79" s="132"/>
      <c r="E79" s="132"/>
      <c r="F79" s="132"/>
      <c r="G79" s="132"/>
      <c r="H79" s="132"/>
      <c r="I79" s="132"/>
      <c r="J79" s="132"/>
      <c r="K79" s="132"/>
      <c r="L79" s="10"/>
    </row>
    <row r="80" spans="1:12" s="127" customFormat="1" ht="12.75" customHeight="1" x14ac:dyDescent="0.25">
      <c r="A80" s="13" t="s">
        <v>91</v>
      </c>
      <c r="B80" s="12" t="s">
        <v>32</v>
      </c>
      <c r="C80" s="131">
        <v>16638.2</v>
      </c>
      <c r="D80" s="131">
        <v>15374.7</v>
      </c>
      <c r="E80" s="130">
        <v>22883.3</v>
      </c>
      <c r="F80" s="130">
        <v>23012</v>
      </c>
      <c r="G80" s="130">
        <v>23737.5</v>
      </c>
      <c r="H80" s="130">
        <v>23673.5</v>
      </c>
      <c r="I80" s="130">
        <v>24756.7</v>
      </c>
      <c r="J80" s="130">
        <v>24675</v>
      </c>
      <c r="K80" s="130">
        <v>26027.1</v>
      </c>
      <c r="L80" s="10"/>
    </row>
    <row r="81" spans="1:12" s="127" customFormat="1" ht="12.75" customHeight="1" x14ac:dyDescent="0.25">
      <c r="A81" s="13" t="s">
        <v>86</v>
      </c>
      <c r="B81" s="12" t="s">
        <v>32</v>
      </c>
      <c r="C81" s="131">
        <v>0</v>
      </c>
      <c r="D81" s="131">
        <v>0</v>
      </c>
      <c r="E81" s="130">
        <v>0</v>
      </c>
      <c r="F81" s="130">
        <v>0</v>
      </c>
      <c r="G81" s="130">
        <v>0</v>
      </c>
      <c r="H81" s="130">
        <v>0</v>
      </c>
      <c r="I81" s="130">
        <v>0</v>
      </c>
      <c r="J81" s="130">
        <v>0</v>
      </c>
      <c r="K81" s="130">
        <v>0</v>
      </c>
      <c r="L81" s="10"/>
    </row>
    <row r="82" spans="1:12" s="127" customFormat="1" ht="12.75" customHeight="1" x14ac:dyDescent="0.25">
      <c r="A82" s="13" t="s">
        <v>85</v>
      </c>
      <c r="B82" s="12" t="s">
        <v>32</v>
      </c>
      <c r="C82" s="131">
        <v>0</v>
      </c>
      <c r="D82" s="131">
        <v>0</v>
      </c>
      <c r="E82" s="130">
        <v>0</v>
      </c>
      <c r="F82" s="130">
        <v>0</v>
      </c>
      <c r="G82" s="130">
        <v>0</v>
      </c>
      <c r="H82" s="130">
        <v>0</v>
      </c>
      <c r="I82" s="130">
        <v>0</v>
      </c>
      <c r="J82" s="130">
        <v>0</v>
      </c>
      <c r="K82" s="130">
        <v>0</v>
      </c>
      <c r="L82" s="10"/>
    </row>
    <row r="83" spans="1:12" s="127" customFormat="1" ht="12.75" customHeight="1" x14ac:dyDescent="0.25">
      <c r="A83" s="13" t="s">
        <v>84</v>
      </c>
      <c r="B83" s="12" t="s">
        <v>32</v>
      </c>
      <c r="C83" s="131">
        <v>1711</v>
      </c>
      <c r="D83" s="131">
        <v>1651</v>
      </c>
      <c r="E83" s="130">
        <v>1660</v>
      </c>
      <c r="F83" s="130">
        <v>1665</v>
      </c>
      <c r="G83" s="130">
        <v>1680</v>
      </c>
      <c r="H83" s="130">
        <v>1675</v>
      </c>
      <c r="I83" s="130">
        <v>1700</v>
      </c>
      <c r="J83" s="130">
        <v>1682</v>
      </c>
      <c r="K83" s="130">
        <v>1720</v>
      </c>
      <c r="L83" s="10"/>
    </row>
    <row r="84" spans="1:12" s="127" customFormat="1" ht="12.75" customHeight="1" x14ac:dyDescent="0.25">
      <c r="A84" s="13" t="s">
        <v>83</v>
      </c>
      <c r="B84" s="12" t="s">
        <v>32</v>
      </c>
      <c r="C84" s="131">
        <v>59751</v>
      </c>
      <c r="D84" s="131">
        <v>60890</v>
      </c>
      <c r="E84" s="130">
        <v>62423.5</v>
      </c>
      <c r="F84" s="130">
        <v>62952.800000000003</v>
      </c>
      <c r="G84" s="130">
        <v>63216.2</v>
      </c>
      <c r="H84" s="130">
        <v>63296</v>
      </c>
      <c r="I84" s="130">
        <v>63767.8</v>
      </c>
      <c r="J84" s="130">
        <v>64051.9</v>
      </c>
      <c r="K84" s="130">
        <v>64588.6</v>
      </c>
      <c r="L84" s="10"/>
    </row>
    <row r="85" spans="1:12" s="127" customFormat="1" ht="12.75" customHeight="1" x14ac:dyDescent="0.25">
      <c r="A85" s="13" t="s">
        <v>81</v>
      </c>
      <c r="B85" s="12" t="s">
        <v>90</v>
      </c>
      <c r="C85" s="131">
        <v>0</v>
      </c>
      <c r="D85" s="131">
        <v>0</v>
      </c>
      <c r="E85" s="130">
        <v>0</v>
      </c>
      <c r="F85" s="130">
        <v>0</v>
      </c>
      <c r="G85" s="130">
        <v>0</v>
      </c>
      <c r="H85" s="130">
        <v>0</v>
      </c>
      <c r="I85" s="130">
        <v>0</v>
      </c>
      <c r="J85" s="130">
        <v>0</v>
      </c>
      <c r="K85" s="130">
        <v>0</v>
      </c>
      <c r="L85" s="10"/>
    </row>
    <row r="86" spans="1:12" s="127" customFormat="1" ht="12.75" customHeight="1" x14ac:dyDescent="0.25">
      <c r="A86" s="133" t="s">
        <v>76</v>
      </c>
      <c r="B86" s="12"/>
      <c r="C86" s="132"/>
      <c r="D86" s="132"/>
      <c r="E86" s="132"/>
      <c r="F86" s="132"/>
      <c r="G86" s="132"/>
      <c r="H86" s="132"/>
      <c r="I86" s="132"/>
      <c r="J86" s="132"/>
      <c r="K86" s="132"/>
      <c r="L86" s="10"/>
    </row>
    <row r="87" spans="1:12" s="127" customFormat="1" ht="12.75" customHeight="1" x14ac:dyDescent="0.25">
      <c r="A87" s="13" t="s">
        <v>91</v>
      </c>
      <c r="B87" s="12" t="s">
        <v>32</v>
      </c>
      <c r="C87" s="131">
        <v>119.1</v>
      </c>
      <c r="D87" s="131">
        <v>126.5</v>
      </c>
      <c r="E87" s="130">
        <v>127</v>
      </c>
      <c r="F87" s="130">
        <v>128</v>
      </c>
      <c r="G87" s="130">
        <v>135</v>
      </c>
      <c r="H87" s="130">
        <v>130</v>
      </c>
      <c r="I87" s="130">
        <v>138</v>
      </c>
      <c r="J87" s="130">
        <v>132</v>
      </c>
      <c r="K87" s="130">
        <v>141</v>
      </c>
      <c r="L87" s="10"/>
    </row>
    <row r="88" spans="1:12" s="127" customFormat="1" ht="12.75" customHeight="1" x14ac:dyDescent="0.25">
      <c r="A88" s="13" t="s">
        <v>86</v>
      </c>
      <c r="B88" s="12" t="s">
        <v>32</v>
      </c>
      <c r="C88" s="131">
        <v>4422</v>
      </c>
      <c r="D88" s="131">
        <v>3903.9</v>
      </c>
      <c r="E88" s="130">
        <v>3904</v>
      </c>
      <c r="F88" s="130">
        <v>3905</v>
      </c>
      <c r="G88" s="130">
        <v>3930</v>
      </c>
      <c r="H88" s="130">
        <v>3907</v>
      </c>
      <c r="I88" s="130">
        <v>3960</v>
      </c>
      <c r="J88" s="130">
        <v>3909</v>
      </c>
      <c r="K88" s="130">
        <v>3992</v>
      </c>
      <c r="L88" s="10"/>
    </row>
    <row r="89" spans="1:12" s="127" customFormat="1" ht="12.75" customHeight="1" x14ac:dyDescent="0.25">
      <c r="A89" s="13" t="s">
        <v>85</v>
      </c>
      <c r="B89" s="12" t="s">
        <v>32</v>
      </c>
      <c r="C89" s="131">
        <v>3375.7</v>
      </c>
      <c r="D89" s="131">
        <v>3953.1</v>
      </c>
      <c r="E89" s="130">
        <v>3954</v>
      </c>
      <c r="F89" s="130">
        <v>3955</v>
      </c>
      <c r="G89" s="130">
        <v>3970</v>
      </c>
      <c r="H89" s="130">
        <v>3957</v>
      </c>
      <c r="I89" s="130">
        <v>3990</v>
      </c>
      <c r="J89" s="130">
        <v>3959</v>
      </c>
      <c r="K89" s="130">
        <v>4015</v>
      </c>
      <c r="L89" s="10"/>
    </row>
    <row r="90" spans="1:12" s="127" customFormat="1" ht="12.75" customHeight="1" x14ac:dyDescent="0.25">
      <c r="A90" s="13" t="s">
        <v>84</v>
      </c>
      <c r="B90" s="12" t="s">
        <v>32</v>
      </c>
      <c r="C90" s="131">
        <v>268</v>
      </c>
      <c r="D90" s="131">
        <v>247</v>
      </c>
      <c r="E90" s="130">
        <v>248</v>
      </c>
      <c r="F90" s="130">
        <v>249</v>
      </c>
      <c r="G90" s="130">
        <v>252</v>
      </c>
      <c r="H90" s="130">
        <v>250</v>
      </c>
      <c r="I90" s="130">
        <v>256</v>
      </c>
      <c r="J90" s="130">
        <v>251</v>
      </c>
      <c r="K90" s="130">
        <v>258</v>
      </c>
      <c r="L90" s="10"/>
    </row>
    <row r="91" spans="1:12" s="127" customFormat="1" ht="12.75" customHeight="1" x14ac:dyDescent="0.25">
      <c r="A91" s="13" t="s">
        <v>83</v>
      </c>
      <c r="B91" s="12" t="s">
        <v>32</v>
      </c>
      <c r="C91" s="131">
        <v>393</v>
      </c>
      <c r="D91" s="131">
        <v>367</v>
      </c>
      <c r="E91" s="130">
        <v>368</v>
      </c>
      <c r="F91" s="130">
        <v>368.9</v>
      </c>
      <c r="G91" s="130">
        <v>376</v>
      </c>
      <c r="H91" s="130">
        <v>371</v>
      </c>
      <c r="I91" s="130">
        <v>379</v>
      </c>
      <c r="J91" s="130">
        <v>373</v>
      </c>
      <c r="K91" s="130">
        <v>382</v>
      </c>
      <c r="L91" s="10"/>
    </row>
    <row r="92" spans="1:12" s="127" customFormat="1" ht="12.75" customHeight="1" x14ac:dyDescent="0.25">
      <c r="A92" s="13" t="s">
        <v>81</v>
      </c>
      <c r="B92" s="12" t="s">
        <v>90</v>
      </c>
      <c r="C92" s="131">
        <v>708</v>
      </c>
      <c r="D92" s="131">
        <v>693</v>
      </c>
      <c r="E92" s="130">
        <v>694</v>
      </c>
      <c r="F92" s="130">
        <v>700</v>
      </c>
      <c r="G92" s="130">
        <v>710</v>
      </c>
      <c r="H92" s="130">
        <v>720</v>
      </c>
      <c r="I92" s="130">
        <v>740</v>
      </c>
      <c r="J92" s="130">
        <v>740</v>
      </c>
      <c r="K92" s="130">
        <v>770</v>
      </c>
      <c r="L92" s="10"/>
    </row>
    <row r="93" spans="1:12" s="127" customFormat="1" ht="18" customHeight="1" x14ac:dyDescent="0.25">
      <c r="A93" s="133" t="s">
        <v>75</v>
      </c>
      <c r="B93" s="12"/>
      <c r="C93" s="132"/>
      <c r="D93" s="132"/>
      <c r="E93" s="132"/>
      <c r="F93" s="132"/>
      <c r="G93" s="132"/>
      <c r="H93" s="132"/>
      <c r="I93" s="132"/>
      <c r="J93" s="132"/>
      <c r="K93" s="132"/>
      <c r="L93" s="10"/>
    </row>
    <row r="94" spans="1:12" s="127" customFormat="1" ht="12.75" customHeight="1" x14ac:dyDescent="0.25">
      <c r="A94" s="13" t="s">
        <v>91</v>
      </c>
      <c r="B94" s="12" t="s">
        <v>32</v>
      </c>
      <c r="C94" s="131">
        <v>170.7</v>
      </c>
      <c r="D94" s="131">
        <v>168.8</v>
      </c>
      <c r="E94" s="130">
        <v>169</v>
      </c>
      <c r="F94" s="130">
        <v>169.5</v>
      </c>
      <c r="G94" s="130">
        <v>170</v>
      </c>
      <c r="H94" s="130">
        <v>170.6</v>
      </c>
      <c r="I94" s="130">
        <v>171.2</v>
      </c>
      <c r="J94" s="130">
        <v>171.5</v>
      </c>
      <c r="K94" s="130">
        <v>172.3</v>
      </c>
      <c r="L94" s="10"/>
    </row>
    <row r="95" spans="1:12" s="127" customFormat="1" ht="12.75" customHeight="1" x14ac:dyDescent="0.25">
      <c r="A95" s="13" t="s">
        <v>86</v>
      </c>
      <c r="B95" s="12" t="s">
        <v>32</v>
      </c>
      <c r="C95" s="131">
        <v>131.5</v>
      </c>
      <c r="D95" s="131">
        <v>130.5</v>
      </c>
      <c r="E95" s="130">
        <v>131</v>
      </c>
      <c r="F95" s="130">
        <v>131.5</v>
      </c>
      <c r="G95" s="130">
        <v>131.6</v>
      </c>
      <c r="H95" s="130">
        <v>131.69999999999999</v>
      </c>
      <c r="I95" s="130">
        <v>131.9</v>
      </c>
      <c r="J95" s="130">
        <v>131.9</v>
      </c>
      <c r="K95" s="130">
        <v>132.19999999999999</v>
      </c>
      <c r="L95" s="10"/>
    </row>
    <row r="96" spans="1:12" s="127" customFormat="1" ht="12.75" customHeight="1" x14ac:dyDescent="0.25">
      <c r="A96" s="13" t="s">
        <v>85</v>
      </c>
      <c r="B96" s="12" t="s">
        <v>32</v>
      </c>
      <c r="C96" s="131">
        <v>75.5</v>
      </c>
      <c r="D96" s="131">
        <v>12.9</v>
      </c>
      <c r="E96" s="130">
        <v>13</v>
      </c>
      <c r="F96" s="130">
        <v>13.1</v>
      </c>
      <c r="G96" s="130">
        <v>13.2</v>
      </c>
      <c r="H96" s="130">
        <v>13.3</v>
      </c>
      <c r="I96" s="130">
        <v>13.5</v>
      </c>
      <c r="J96" s="130">
        <v>13.5</v>
      </c>
      <c r="K96" s="130">
        <v>13.8</v>
      </c>
      <c r="L96" s="10"/>
    </row>
    <row r="97" spans="1:12" s="127" customFormat="1" ht="12.75" customHeight="1" x14ac:dyDescent="0.25">
      <c r="A97" s="13" t="s">
        <v>84</v>
      </c>
      <c r="B97" s="12" t="s">
        <v>32</v>
      </c>
      <c r="C97" s="131">
        <v>9</v>
      </c>
      <c r="D97" s="131">
        <v>14</v>
      </c>
      <c r="E97" s="130">
        <v>15</v>
      </c>
      <c r="F97" s="130">
        <v>15.1</v>
      </c>
      <c r="G97" s="130">
        <v>15.2</v>
      </c>
      <c r="H97" s="130">
        <v>15.3</v>
      </c>
      <c r="I97" s="130">
        <v>15.5</v>
      </c>
      <c r="J97" s="130">
        <v>15.5</v>
      </c>
      <c r="K97" s="130">
        <v>15.8</v>
      </c>
      <c r="L97" s="10"/>
    </row>
    <row r="98" spans="1:12" s="127" customFormat="1" ht="12.75" customHeight="1" x14ac:dyDescent="0.25">
      <c r="A98" s="13" t="s">
        <v>83</v>
      </c>
      <c r="B98" s="12" t="s">
        <v>32</v>
      </c>
      <c r="C98" s="131">
        <v>0</v>
      </c>
      <c r="D98" s="131">
        <v>0</v>
      </c>
      <c r="E98" s="130">
        <v>0</v>
      </c>
      <c r="F98" s="130">
        <v>0</v>
      </c>
      <c r="G98" s="130">
        <v>0</v>
      </c>
      <c r="H98" s="130">
        <v>0</v>
      </c>
      <c r="I98" s="130">
        <v>0</v>
      </c>
      <c r="J98" s="130">
        <v>0</v>
      </c>
      <c r="K98" s="130">
        <v>0</v>
      </c>
      <c r="L98" s="10"/>
    </row>
    <row r="99" spans="1:12" s="127" customFormat="1" ht="12.75" customHeight="1" x14ac:dyDescent="0.25">
      <c r="A99" s="9" t="s">
        <v>81</v>
      </c>
      <c r="B99" s="8" t="s">
        <v>90</v>
      </c>
      <c r="C99" s="129">
        <v>0</v>
      </c>
      <c r="D99" s="129">
        <v>0</v>
      </c>
      <c r="E99" s="128">
        <v>0</v>
      </c>
      <c r="F99" s="128">
        <v>0</v>
      </c>
      <c r="G99" s="128">
        <v>0</v>
      </c>
      <c r="H99" s="128">
        <v>0</v>
      </c>
      <c r="I99" s="128">
        <v>0</v>
      </c>
      <c r="J99" s="128">
        <v>0</v>
      </c>
      <c r="K99" s="128">
        <v>0</v>
      </c>
      <c r="L99" s="5"/>
    </row>
    <row r="100" spans="1:12" s="117" customFormat="1" ht="18" customHeight="1" x14ac:dyDescent="0.25">
      <c r="A100" s="126" t="s">
        <v>89</v>
      </c>
      <c r="B100" s="125"/>
      <c r="C100" s="124"/>
      <c r="D100" s="124"/>
      <c r="E100" s="124"/>
      <c r="F100" s="124"/>
      <c r="G100" s="124"/>
      <c r="H100" s="124"/>
      <c r="I100" s="124"/>
      <c r="J100" s="124"/>
      <c r="K100" s="124"/>
      <c r="L100" s="123"/>
    </row>
    <row r="101" spans="1:12" s="117" customFormat="1" ht="12.75" customHeight="1" x14ac:dyDescent="0.25">
      <c r="A101" s="120" t="s">
        <v>88</v>
      </c>
      <c r="B101" s="119"/>
      <c r="C101" s="121"/>
      <c r="D101" s="121"/>
      <c r="E101" s="121"/>
      <c r="F101" s="121"/>
      <c r="G101" s="121"/>
      <c r="H101" s="121"/>
      <c r="I101" s="121"/>
      <c r="J101" s="121"/>
      <c r="K101" s="121"/>
      <c r="L101" s="10"/>
    </row>
    <row r="102" spans="1:12" s="110" customFormat="1" ht="12.75" customHeight="1" x14ac:dyDescent="0.25">
      <c r="A102" s="116" t="s">
        <v>87</v>
      </c>
      <c r="B102" s="115" t="s">
        <v>82</v>
      </c>
      <c r="C102" s="122"/>
      <c r="D102" s="114">
        <v>12.135</v>
      </c>
      <c r="E102" s="122"/>
      <c r="F102" s="122"/>
      <c r="G102" s="122"/>
      <c r="H102" s="122"/>
      <c r="I102" s="122"/>
      <c r="J102" s="122"/>
      <c r="K102" s="122"/>
      <c r="L102" s="10"/>
    </row>
    <row r="103" spans="1:12" s="110" customFormat="1" ht="12.75" customHeight="1" x14ac:dyDescent="0.25">
      <c r="A103" s="116" t="s">
        <v>86</v>
      </c>
      <c r="B103" s="115" t="s">
        <v>82</v>
      </c>
      <c r="C103" s="122"/>
      <c r="D103" s="114">
        <v>18.588000000000001</v>
      </c>
      <c r="E103" s="122"/>
      <c r="F103" s="122"/>
      <c r="G103" s="122"/>
      <c r="H103" s="122"/>
      <c r="I103" s="122"/>
      <c r="J103" s="122"/>
      <c r="K103" s="122"/>
      <c r="L103" s="10"/>
    </row>
    <row r="104" spans="1:12" s="110" customFormat="1" ht="12.75" customHeight="1" x14ac:dyDescent="0.25">
      <c r="A104" s="116" t="s">
        <v>85</v>
      </c>
      <c r="B104" s="115" t="s">
        <v>82</v>
      </c>
      <c r="C104" s="122"/>
      <c r="D104" s="114">
        <v>31.433</v>
      </c>
      <c r="E104" s="122"/>
      <c r="F104" s="122"/>
      <c r="G104" s="122"/>
      <c r="H104" s="122"/>
      <c r="I104" s="122"/>
      <c r="J104" s="122"/>
      <c r="K104" s="122"/>
      <c r="L104" s="10"/>
    </row>
    <row r="105" spans="1:12" s="110" customFormat="1" ht="12.75" customHeight="1" x14ac:dyDescent="0.25">
      <c r="A105" s="116" t="s">
        <v>84</v>
      </c>
      <c r="B105" s="115" t="s">
        <v>82</v>
      </c>
      <c r="C105" s="122"/>
      <c r="D105" s="114">
        <v>117.727</v>
      </c>
      <c r="E105" s="122"/>
      <c r="F105" s="122"/>
      <c r="G105" s="122"/>
      <c r="H105" s="122"/>
      <c r="I105" s="122"/>
      <c r="J105" s="122"/>
      <c r="K105" s="122"/>
      <c r="L105" s="10"/>
    </row>
    <row r="106" spans="1:12" s="110" customFormat="1" ht="12.75" customHeight="1" x14ac:dyDescent="0.25">
      <c r="A106" s="116" t="s">
        <v>83</v>
      </c>
      <c r="B106" s="115" t="s">
        <v>82</v>
      </c>
      <c r="C106" s="122"/>
      <c r="D106" s="114">
        <v>25.056999999999999</v>
      </c>
      <c r="E106" s="122"/>
      <c r="F106" s="122"/>
      <c r="G106" s="122"/>
      <c r="H106" s="122"/>
      <c r="I106" s="122"/>
      <c r="J106" s="122"/>
      <c r="K106" s="122"/>
      <c r="L106" s="10"/>
    </row>
    <row r="107" spans="1:12" s="110" customFormat="1" ht="12.75" customHeight="1" x14ac:dyDescent="0.25">
      <c r="A107" s="116" t="s">
        <v>81</v>
      </c>
      <c r="B107" s="115" t="s">
        <v>80</v>
      </c>
      <c r="C107" s="122"/>
      <c r="D107" s="114">
        <v>5.359</v>
      </c>
      <c r="E107" s="122"/>
      <c r="F107" s="122"/>
      <c r="G107" s="122"/>
      <c r="H107" s="122"/>
      <c r="I107" s="122"/>
      <c r="J107" s="122"/>
      <c r="K107" s="122"/>
      <c r="L107" s="10"/>
    </row>
    <row r="108" spans="1:12" s="117" customFormat="1" ht="18" customHeight="1" x14ac:dyDescent="0.25">
      <c r="A108" s="120" t="s">
        <v>79</v>
      </c>
      <c r="B108" s="119"/>
      <c r="C108" s="121"/>
      <c r="D108" s="121"/>
      <c r="E108" s="121"/>
      <c r="F108" s="121"/>
      <c r="G108" s="121"/>
      <c r="H108" s="121"/>
      <c r="I108" s="121"/>
      <c r="J108" s="121"/>
      <c r="K108" s="121"/>
      <c r="L108" s="10"/>
    </row>
    <row r="109" spans="1:12" s="117" customFormat="1" ht="12.75" customHeight="1" x14ac:dyDescent="0.25">
      <c r="A109" s="120" t="s">
        <v>78</v>
      </c>
      <c r="B109" s="119" t="s">
        <v>74</v>
      </c>
      <c r="C109" s="118">
        <f t="shared" ref="C109:K109" si="15">SUM(C110:C112)</f>
        <v>2143406.9635999999</v>
      </c>
      <c r="D109" s="118">
        <f t="shared" si="15"/>
        <v>2153534.6151999999</v>
      </c>
      <c r="E109" s="118">
        <f t="shared" si="15"/>
        <v>2284452.8789999997</v>
      </c>
      <c r="F109" s="118">
        <f t="shared" si="15"/>
        <v>2300130.8244000003</v>
      </c>
      <c r="G109" s="118">
        <f t="shared" si="15"/>
        <v>2318929.3437000001</v>
      </c>
      <c r="H109" s="118">
        <f t="shared" si="15"/>
        <v>2318383.6960999998</v>
      </c>
      <c r="I109" s="118">
        <f t="shared" si="15"/>
        <v>2349467.7572999997</v>
      </c>
      <c r="J109" s="118">
        <f t="shared" si="15"/>
        <v>2350745.378</v>
      </c>
      <c r="K109" s="118">
        <f t="shared" si="15"/>
        <v>2389757.5008</v>
      </c>
      <c r="L109" s="10"/>
    </row>
    <row r="110" spans="1:12" s="110" customFormat="1" ht="12.75" customHeight="1" x14ac:dyDescent="0.25">
      <c r="A110" s="116" t="s">
        <v>77</v>
      </c>
      <c r="B110" s="115" t="s">
        <v>74</v>
      </c>
      <c r="C110" s="114">
        <f>D102*C80+D103*C81+D104*C82+D105*C83+D106*C84+D107*C85</f>
        <v>1900516.2609999999</v>
      </c>
      <c r="D110" s="114">
        <f>D102*D80+D103*D81+D104*D82+D105*D83+D106*D84+D107*D85</f>
        <v>1906659.9915</v>
      </c>
      <c r="E110" s="114">
        <f>D102*E80+D103*E81+D104*E82+D105*E83+D106*E84+D107*E85</f>
        <v>2037261.3049999997</v>
      </c>
      <c r="F110" s="114">
        <f>D102*F80+D103*F81+D104*F82+D105*F83+D106*F84+D107*F85</f>
        <v>2052674.3846</v>
      </c>
      <c r="G110" s="114">
        <f>D102*G80+D103*G81+D104*G82+D105*G83+D106*G84+D107*G85</f>
        <v>2069844.2459</v>
      </c>
      <c r="H110" s="114">
        <f>D102*H80+D103*H81+D104*H82+D105*H83+D106*H84+D107*H85</f>
        <v>2070478.5194999999</v>
      </c>
      <c r="I110" s="114">
        <f>D102*I80+D103*I81+D104*I82+D105*I83+D106*I84+D107*I85</f>
        <v>2098388.2190999999</v>
      </c>
      <c r="J110" s="114">
        <f>D102*J80+D103*J81+D104*J82+D105*J83+D106*J84+D107*J85</f>
        <v>2102396.3973000003</v>
      </c>
      <c r="K110" s="114">
        <f>D102*K80+D103*K81+D104*K82+D105*K83+D106*K84+D107*K85</f>
        <v>2136725.8487</v>
      </c>
      <c r="L110" s="10"/>
    </row>
    <row r="111" spans="1:12" s="110" customFormat="1" ht="12.75" customHeight="1" x14ac:dyDescent="0.25">
      <c r="A111" s="116" t="s">
        <v>76</v>
      </c>
      <c r="B111" s="115" t="s">
        <v>74</v>
      </c>
      <c r="C111" s="114">
        <f>D102*C87+D103*C88+D104*C89+D105*C90+D106*C91+D107*C92</f>
        <v>234942.2016</v>
      </c>
      <c r="D111" s="114">
        <f>D102*D87+D103*D88+D104*D89+D105*D90+D106*D91+D107*D92</f>
        <v>240346.83800000002</v>
      </c>
      <c r="E111" s="114">
        <f>D102*E87+D103*E88+D104*E89+D105*E90+D106*E91+D107*E92</f>
        <v>240531.19700000001</v>
      </c>
      <c r="F111" s="114">
        <f>D102*F87+D103*F88+D104*F89+D105*F90+D106*F91+D107*F92</f>
        <v>240765.78529999996</v>
      </c>
      <c r="G111" s="114">
        <f>D102*G87+D103*G88+D104*G89+D105*G90+D106*G91+D107*G92</f>
        <v>242371.60100000002</v>
      </c>
      <c r="H111" s="114">
        <f>D102*H87+D103*H88+D104*H89+D105*H90+D106*H91+D107*H92</f>
        <v>241167.62400000001</v>
      </c>
      <c r="I111" s="114">
        <f>D102*I87+D103*I88+D104*I89+D105*I90+D106*I91+D107*I92</f>
        <v>244301.15500000003</v>
      </c>
      <c r="J111" s="114">
        <f>D102*J87+D103*J88+D104*J89+D105*J90+D106*J91+D107*J92</f>
        <v>241566.95700000002</v>
      </c>
      <c r="K111" s="114">
        <f>D102*K87+D103*K88+D104*K89+D105*K90+D106*K91+D107*K92</f>
        <v>246189.59599999999</v>
      </c>
      <c r="L111" s="10"/>
    </row>
    <row r="112" spans="1:12" s="110" customFormat="1" ht="19.5" customHeight="1" x14ac:dyDescent="0.25">
      <c r="A112" s="113" t="s">
        <v>75</v>
      </c>
      <c r="B112" s="112" t="s">
        <v>74</v>
      </c>
      <c r="C112" s="111">
        <f>D102*C94+D103*C95+D104*C96+D105*C97+D106*C98+D107*C99</f>
        <v>7948.5010000000002</v>
      </c>
      <c r="D112" s="111">
        <f>D102*D94+D103*D95+D104*D96+D105*D97+D106*D98+D107*D99</f>
        <v>6527.7856999999995</v>
      </c>
      <c r="E112" s="111">
        <f>D102*E94+D103*E95+D104*E96+D105*E97+D106*E98+D107*E99</f>
        <v>6660.3770000000004</v>
      </c>
      <c r="F112" s="111">
        <f>D102*F94+D103*F95+D104*F96+D105*F97+D106*F98+D107*F99</f>
        <v>6690.6544999999996</v>
      </c>
      <c r="G112" s="111">
        <f>D102*G94+D103*G95+D104*G96+D105*G97+D106*G98+D107*G99</f>
        <v>6713.4967999999999</v>
      </c>
      <c r="H112" s="111">
        <f>D102*H94+D103*H95+D104*H96+D105*H97+D106*H98+D107*H99</f>
        <v>6737.5526</v>
      </c>
      <c r="I112" s="111">
        <f>D102*I94+D103*I95+D104*I96+D105*I97+D106*I98+D107*I99</f>
        <v>6778.3832000000002</v>
      </c>
      <c r="J112" s="111">
        <f>D102*J94+D103*J95+D104*J96+D105*J97+D106*J98+D107*J99</f>
        <v>6782.0237000000006</v>
      </c>
      <c r="K112" s="111">
        <f>D102*K94+D103*K95+D104*K96+D105*K97+D106*K98+D107*K99</f>
        <v>6842.0561000000016</v>
      </c>
      <c r="L112" s="5"/>
    </row>
    <row r="113" spans="1:12" ht="12.75" customHeight="1" x14ac:dyDescent="0.2">
      <c r="A113" s="107"/>
    </row>
    <row r="114" spans="1:12" s="108" customFormat="1" ht="12" customHeight="1" x14ac:dyDescent="0.2">
      <c r="A114" s="109"/>
      <c r="L114" s="2"/>
    </row>
    <row r="115" spans="1:12" ht="12.75" customHeight="1" x14ac:dyDescent="0.2">
      <c r="A115" s="107"/>
    </row>
    <row r="116" spans="1:12" ht="12.75" customHeight="1" x14ac:dyDescent="0.2">
      <c r="A116" s="107"/>
    </row>
    <row r="117" spans="1:12" ht="12.75" customHeight="1" x14ac:dyDescent="0.2">
      <c r="A117" s="107"/>
    </row>
    <row r="118" spans="1:12" ht="12.75" customHeight="1" x14ac:dyDescent="0.2">
      <c r="A118" s="107"/>
    </row>
    <row r="119" spans="1:12" ht="12.75" customHeight="1" x14ac:dyDescent="0.2">
      <c r="A119" s="107"/>
    </row>
    <row r="120" spans="1:12" ht="12.75" customHeight="1" x14ac:dyDescent="0.2">
      <c r="A120" s="107"/>
    </row>
    <row r="121" spans="1:12" ht="12.75" customHeight="1" x14ac:dyDescent="0.2">
      <c r="A121" s="107"/>
    </row>
    <row r="122" spans="1:12" ht="12.75" customHeight="1" x14ac:dyDescent="0.2">
      <c r="A122" s="107"/>
    </row>
    <row r="123" spans="1:12" ht="12.75" customHeight="1" x14ac:dyDescent="0.2">
      <c r="A123" s="107"/>
    </row>
    <row r="124" spans="1:12" ht="12.75" customHeight="1" x14ac:dyDescent="0.2">
      <c r="A124" s="107"/>
    </row>
    <row r="125" spans="1:12" ht="12.75" customHeight="1" x14ac:dyDescent="0.2">
      <c r="A125" s="107"/>
    </row>
    <row r="126" spans="1:12" ht="12.75" customHeight="1" x14ac:dyDescent="0.2">
      <c r="A126" s="107"/>
    </row>
    <row r="127" spans="1:12" ht="12.75" customHeight="1" x14ac:dyDescent="0.2">
      <c r="A127" s="107"/>
    </row>
    <row r="128" spans="1:12" s="106" customFormat="1" ht="12.75" customHeight="1" x14ac:dyDescent="0.2">
      <c r="A128" s="107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2"/>
    </row>
    <row r="129" spans="1:12" s="106" customFormat="1" ht="12.75" customHeight="1" x14ac:dyDescent="0.2">
      <c r="A129" s="107"/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2"/>
    </row>
    <row r="130" spans="1:12" s="106" customFormat="1" ht="12.75" customHeight="1" x14ac:dyDescent="0.2">
      <c r="A130" s="107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2"/>
    </row>
    <row r="131" spans="1:12" s="106" customFormat="1" ht="12.75" customHeight="1" x14ac:dyDescent="0.2">
      <c r="A131" s="107"/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2"/>
    </row>
    <row r="132" spans="1:12" s="106" customFormat="1" ht="12.75" customHeight="1" x14ac:dyDescent="0.2">
      <c r="A132" s="107"/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2"/>
    </row>
    <row r="133" spans="1:12" s="106" customFormat="1" ht="12.75" customHeight="1" x14ac:dyDescent="0.2">
      <c r="A133" s="107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2"/>
    </row>
    <row r="134" spans="1:12" s="106" customFormat="1" ht="12.75" customHeight="1" x14ac:dyDescent="0.2">
      <c r="A134" s="107"/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2"/>
    </row>
    <row r="135" spans="1:12" s="106" customFormat="1" ht="12.75" customHeight="1" x14ac:dyDescent="0.2">
      <c r="A135" s="107"/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2"/>
    </row>
    <row r="136" spans="1:12" s="106" customFormat="1" ht="12.75" customHeight="1" x14ac:dyDescent="0.2">
      <c r="A136" s="107"/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2"/>
    </row>
    <row r="137" spans="1:12" s="106" customFormat="1" ht="12.75" customHeight="1" x14ac:dyDescent="0.2">
      <c r="A137" s="107"/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2"/>
    </row>
    <row r="138" spans="1:12" s="106" customFormat="1" ht="12.75" customHeight="1" x14ac:dyDescent="0.2">
      <c r="A138" s="107"/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2"/>
    </row>
    <row r="139" spans="1:12" s="106" customFormat="1" ht="12.75" customHeight="1" x14ac:dyDescent="0.2">
      <c r="A139" s="107"/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2"/>
    </row>
    <row r="140" spans="1:12" s="106" customFormat="1" ht="12.75" customHeight="1" x14ac:dyDescent="0.2">
      <c r="A140" s="107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2"/>
    </row>
  </sheetData>
  <sheetProtection sheet="1" objects="1"/>
  <mergeCells count="11">
    <mergeCell ref="H2:I2"/>
    <mergeCell ref="J2:K2"/>
    <mergeCell ref="F1:K1"/>
    <mergeCell ref="A4:K4"/>
    <mergeCell ref="L1:L3"/>
    <mergeCell ref="A1:A3"/>
    <mergeCell ref="B1:B3"/>
    <mergeCell ref="C2:C3"/>
    <mergeCell ref="D2:D3"/>
    <mergeCell ref="E2:E3"/>
    <mergeCell ref="F2:G2"/>
  </mergeCells>
  <conditionalFormatting sqref="G6">
    <cfRule type="cellIs" dxfId="3024" priority="1" stopIfTrue="1" operator="lessThan">
      <formula>$F$6</formula>
    </cfRule>
  </conditionalFormatting>
  <conditionalFormatting sqref="I6">
    <cfRule type="cellIs" dxfId="3023" priority="2" stopIfTrue="1" operator="lessThan">
      <formula>$H$6</formula>
    </cfRule>
  </conditionalFormatting>
  <conditionalFormatting sqref="K6">
    <cfRule type="cellIs" dxfId="3022" priority="3" stopIfTrue="1" operator="lessThan">
      <formula>$J$6</formula>
    </cfRule>
  </conditionalFormatting>
  <conditionalFormatting sqref="G7">
    <cfRule type="cellIs" dxfId="3021" priority="4" stopIfTrue="1" operator="lessThan">
      <formula>$F$7</formula>
    </cfRule>
  </conditionalFormatting>
  <conditionalFormatting sqref="I7">
    <cfRule type="cellIs" dxfId="3020" priority="5" stopIfTrue="1" operator="lessThan">
      <formula>$H$7</formula>
    </cfRule>
  </conditionalFormatting>
  <conditionalFormatting sqref="K7">
    <cfRule type="cellIs" dxfId="3019" priority="6" stopIfTrue="1" operator="lessThan">
      <formula>$J$7</formula>
    </cfRule>
  </conditionalFormatting>
  <conditionalFormatting sqref="G8">
    <cfRule type="cellIs" dxfId="3018" priority="7" stopIfTrue="1" operator="lessThan">
      <formula>$F$8</formula>
    </cfRule>
  </conditionalFormatting>
  <conditionalFormatting sqref="I8">
    <cfRule type="cellIs" dxfId="3017" priority="8" stopIfTrue="1" operator="lessThan">
      <formula>$H$8</formula>
    </cfRule>
  </conditionalFormatting>
  <conditionalFormatting sqref="K8">
    <cfRule type="cellIs" dxfId="3016" priority="9" stopIfTrue="1" operator="lessThan">
      <formula>$J$8</formula>
    </cfRule>
  </conditionalFormatting>
  <conditionalFormatting sqref="G9">
    <cfRule type="cellIs" dxfId="3015" priority="10" stopIfTrue="1" operator="lessThan">
      <formula>$F$9</formula>
    </cfRule>
  </conditionalFormatting>
  <conditionalFormatting sqref="I9">
    <cfRule type="cellIs" dxfId="3014" priority="11" stopIfTrue="1" operator="lessThan">
      <formula>$H$9</formula>
    </cfRule>
  </conditionalFormatting>
  <conditionalFormatting sqref="K9">
    <cfRule type="cellIs" dxfId="3013" priority="12" stopIfTrue="1" operator="lessThan">
      <formula>$J$9</formula>
    </cfRule>
  </conditionalFormatting>
  <conditionalFormatting sqref="G10">
    <cfRule type="cellIs" dxfId="3012" priority="13" stopIfTrue="1" operator="lessThan">
      <formula>$F$10</formula>
    </cfRule>
  </conditionalFormatting>
  <conditionalFormatting sqref="I10">
    <cfRule type="cellIs" dxfId="3011" priority="14" stopIfTrue="1" operator="lessThan">
      <formula>$H$10</formula>
    </cfRule>
  </conditionalFormatting>
  <conditionalFormatting sqref="K10">
    <cfRule type="cellIs" dxfId="3010" priority="15" stopIfTrue="1" operator="lessThan">
      <formula>$J$10</formula>
    </cfRule>
  </conditionalFormatting>
  <conditionalFormatting sqref="G12">
    <cfRule type="cellIs" dxfId="3009" priority="16" stopIfTrue="1" operator="lessThan">
      <formula>$F$12</formula>
    </cfRule>
  </conditionalFormatting>
  <conditionalFormatting sqref="I12">
    <cfRule type="cellIs" dxfId="3008" priority="17" stopIfTrue="1" operator="lessThan">
      <formula>$H$12</formula>
    </cfRule>
  </conditionalFormatting>
  <conditionalFormatting sqref="K12">
    <cfRule type="cellIs" dxfId="3007" priority="18" stopIfTrue="1" operator="lessThan">
      <formula>$J$12</formula>
    </cfRule>
  </conditionalFormatting>
  <conditionalFormatting sqref="G13">
    <cfRule type="cellIs" dxfId="3006" priority="19" stopIfTrue="1" operator="lessThan">
      <formula>$F$13</formula>
    </cfRule>
  </conditionalFormatting>
  <conditionalFormatting sqref="I13">
    <cfRule type="cellIs" dxfId="3005" priority="20" stopIfTrue="1" operator="lessThan">
      <formula>$H$13</formula>
    </cfRule>
  </conditionalFormatting>
  <conditionalFormatting sqref="K13">
    <cfRule type="cellIs" dxfId="3004" priority="21" stopIfTrue="1" operator="lessThan">
      <formula>$J$13</formula>
    </cfRule>
  </conditionalFormatting>
  <conditionalFormatting sqref="G15">
    <cfRule type="cellIs" dxfId="3003" priority="22" stopIfTrue="1" operator="lessThan">
      <formula>$F$15</formula>
    </cfRule>
  </conditionalFormatting>
  <conditionalFormatting sqref="I15">
    <cfRule type="cellIs" dxfId="3002" priority="23" stopIfTrue="1" operator="lessThan">
      <formula>$H$15</formula>
    </cfRule>
  </conditionalFormatting>
  <conditionalFormatting sqref="K15">
    <cfRule type="cellIs" dxfId="3001" priority="24" stopIfTrue="1" operator="lessThan">
      <formula>$J$15</formula>
    </cfRule>
  </conditionalFormatting>
  <conditionalFormatting sqref="G16">
    <cfRule type="cellIs" dxfId="3000" priority="25" stopIfTrue="1" operator="lessThan">
      <formula>$F$16</formula>
    </cfRule>
  </conditionalFormatting>
  <conditionalFormatting sqref="I16">
    <cfRule type="cellIs" dxfId="2999" priority="26" stopIfTrue="1" operator="lessThan">
      <formula>$H$16</formula>
    </cfRule>
  </conditionalFormatting>
  <conditionalFormatting sqref="K16">
    <cfRule type="cellIs" dxfId="2998" priority="27" stopIfTrue="1" operator="lessThan">
      <formula>$J$16</formula>
    </cfRule>
  </conditionalFormatting>
  <conditionalFormatting sqref="G18">
    <cfRule type="cellIs" dxfId="2997" priority="28" stopIfTrue="1" operator="lessThan">
      <formula>$F$18</formula>
    </cfRule>
  </conditionalFormatting>
  <conditionalFormatting sqref="I18">
    <cfRule type="cellIs" dxfId="2996" priority="29" stopIfTrue="1" operator="lessThan">
      <formula>$H$18</formula>
    </cfRule>
  </conditionalFormatting>
  <conditionalFormatting sqref="K18">
    <cfRule type="cellIs" dxfId="2995" priority="30" stopIfTrue="1" operator="lessThan">
      <formula>$J$18</formula>
    </cfRule>
  </conditionalFormatting>
  <conditionalFormatting sqref="G19">
    <cfRule type="cellIs" dxfId="2994" priority="31" stopIfTrue="1" operator="lessThan">
      <formula>$F$19</formula>
    </cfRule>
  </conditionalFormatting>
  <conditionalFormatting sqref="G20">
    <cfRule type="cellIs" dxfId="2993" priority="32" stopIfTrue="1" operator="lessThan">
      <formula>$F$20</formula>
    </cfRule>
  </conditionalFormatting>
  <conditionalFormatting sqref="I20">
    <cfRule type="cellIs" dxfId="2992" priority="33" stopIfTrue="1" operator="lessThan">
      <formula>$H$20</formula>
    </cfRule>
  </conditionalFormatting>
  <conditionalFormatting sqref="K20">
    <cfRule type="cellIs" dxfId="2991" priority="34" stopIfTrue="1" operator="lessThan">
      <formula>$J$20</formula>
    </cfRule>
  </conditionalFormatting>
  <conditionalFormatting sqref="G21">
    <cfRule type="cellIs" dxfId="2990" priority="35" stopIfTrue="1" operator="lessThan">
      <formula>$F$21</formula>
    </cfRule>
  </conditionalFormatting>
  <conditionalFormatting sqref="I21">
    <cfRule type="cellIs" dxfId="2989" priority="36" stopIfTrue="1" operator="lessThan">
      <formula>$H$21</formula>
    </cfRule>
  </conditionalFormatting>
  <conditionalFormatting sqref="K21">
    <cfRule type="cellIs" dxfId="2988" priority="37" stopIfTrue="1" operator="lessThan">
      <formula>$J$21</formula>
    </cfRule>
  </conditionalFormatting>
  <conditionalFormatting sqref="G22">
    <cfRule type="cellIs" dxfId="2987" priority="38" stopIfTrue="1" operator="lessThan">
      <formula>$F$22</formula>
    </cfRule>
  </conditionalFormatting>
  <conditionalFormatting sqref="I22">
    <cfRule type="cellIs" dxfId="2986" priority="39" stopIfTrue="1" operator="lessThan">
      <formula>$H$22</formula>
    </cfRule>
  </conditionalFormatting>
  <conditionalFormatting sqref="K22">
    <cfRule type="cellIs" dxfId="2985" priority="40" stopIfTrue="1" operator="lessThan">
      <formula>$J$22</formula>
    </cfRule>
  </conditionalFormatting>
  <conditionalFormatting sqref="G23">
    <cfRule type="cellIs" dxfId="2984" priority="41" stopIfTrue="1" operator="lessThan">
      <formula>$F$23</formula>
    </cfRule>
  </conditionalFormatting>
  <conditionalFormatting sqref="I23">
    <cfRule type="cellIs" dxfId="2983" priority="42" stopIfTrue="1" operator="lessThan">
      <formula>$H$23</formula>
    </cfRule>
  </conditionalFormatting>
  <conditionalFormatting sqref="K23">
    <cfRule type="cellIs" dxfId="2982" priority="43" stopIfTrue="1" operator="lessThan">
      <formula>$J$23</formula>
    </cfRule>
  </conditionalFormatting>
  <conditionalFormatting sqref="G24">
    <cfRule type="cellIs" dxfId="2981" priority="44" stopIfTrue="1" operator="lessThan">
      <formula>$F$24</formula>
    </cfRule>
  </conditionalFormatting>
  <conditionalFormatting sqref="I24">
    <cfRule type="cellIs" dxfId="2980" priority="45" stopIfTrue="1" operator="lessThan">
      <formula>$H$24</formula>
    </cfRule>
  </conditionalFormatting>
  <conditionalFormatting sqref="K24">
    <cfRule type="cellIs" dxfId="2979" priority="46" stopIfTrue="1" operator="lessThan">
      <formula>$J$24</formula>
    </cfRule>
  </conditionalFormatting>
  <conditionalFormatting sqref="G25">
    <cfRule type="cellIs" dxfId="2978" priority="47" stopIfTrue="1" operator="lessThan">
      <formula>$F$25</formula>
    </cfRule>
  </conditionalFormatting>
  <conditionalFormatting sqref="I25">
    <cfRule type="cellIs" dxfId="2977" priority="48" stopIfTrue="1" operator="lessThan">
      <formula>$H$25</formula>
    </cfRule>
  </conditionalFormatting>
  <conditionalFormatting sqref="K25">
    <cfRule type="cellIs" dxfId="2976" priority="49" stopIfTrue="1" operator="lessThan">
      <formula>$J$25</formula>
    </cfRule>
  </conditionalFormatting>
  <conditionalFormatting sqref="G26">
    <cfRule type="cellIs" dxfId="2975" priority="50" stopIfTrue="1" operator="lessThan">
      <formula>$F$26</formula>
    </cfRule>
  </conditionalFormatting>
  <conditionalFormatting sqref="I26">
    <cfRule type="cellIs" dxfId="2974" priority="51" stopIfTrue="1" operator="lessThan">
      <formula>$H$26</formula>
    </cfRule>
  </conditionalFormatting>
  <conditionalFormatting sqref="K26">
    <cfRule type="cellIs" dxfId="2973" priority="52" stopIfTrue="1" operator="lessThan">
      <formula>$J$26</formula>
    </cfRule>
  </conditionalFormatting>
  <conditionalFormatting sqref="G27">
    <cfRule type="cellIs" dxfId="2972" priority="53" stopIfTrue="1" operator="lessThan">
      <formula>$F$27</formula>
    </cfRule>
  </conditionalFormatting>
  <conditionalFormatting sqref="I27">
    <cfRule type="cellIs" dxfId="2971" priority="54" stopIfTrue="1" operator="lessThan">
      <formula>$H$27</formula>
    </cfRule>
  </conditionalFormatting>
  <conditionalFormatting sqref="K27">
    <cfRule type="cellIs" dxfId="2970" priority="55" stopIfTrue="1" operator="lessThan">
      <formula>$J$27</formula>
    </cfRule>
  </conditionalFormatting>
  <conditionalFormatting sqref="G28">
    <cfRule type="cellIs" dxfId="2969" priority="56" stopIfTrue="1" operator="lessThan">
      <formula>$F$28</formula>
    </cfRule>
  </conditionalFormatting>
  <conditionalFormatting sqref="I28">
    <cfRule type="cellIs" dxfId="2968" priority="57" stopIfTrue="1" operator="lessThan">
      <formula>$H$28</formula>
    </cfRule>
  </conditionalFormatting>
  <conditionalFormatting sqref="K28">
    <cfRule type="cellIs" dxfId="2967" priority="58" stopIfTrue="1" operator="lessThan">
      <formula>$J$28</formula>
    </cfRule>
  </conditionalFormatting>
  <conditionalFormatting sqref="G29">
    <cfRule type="cellIs" dxfId="2966" priority="59" stopIfTrue="1" operator="lessThan">
      <formula>$F$29</formula>
    </cfRule>
  </conditionalFormatting>
  <conditionalFormatting sqref="I29">
    <cfRule type="cellIs" dxfId="2965" priority="60" stopIfTrue="1" operator="lessThan">
      <formula>$H$29</formula>
    </cfRule>
  </conditionalFormatting>
  <conditionalFormatting sqref="K29">
    <cfRule type="cellIs" dxfId="2964" priority="61" stopIfTrue="1" operator="lessThan">
      <formula>$J$29</formula>
    </cfRule>
  </conditionalFormatting>
  <conditionalFormatting sqref="G30">
    <cfRule type="cellIs" dxfId="2963" priority="62" stopIfTrue="1" operator="lessThan">
      <formula>$F$30</formula>
    </cfRule>
  </conditionalFormatting>
  <conditionalFormatting sqref="I30">
    <cfRule type="cellIs" dxfId="2962" priority="63" stopIfTrue="1" operator="lessThan">
      <formula>$H$30</formula>
    </cfRule>
  </conditionalFormatting>
  <conditionalFormatting sqref="K30">
    <cfRule type="cellIs" dxfId="2961" priority="64" stopIfTrue="1" operator="lessThan">
      <formula>$J$30</formula>
    </cfRule>
  </conditionalFormatting>
  <conditionalFormatting sqref="G31">
    <cfRule type="cellIs" dxfId="2960" priority="65" stopIfTrue="1" operator="lessThan">
      <formula>$F$31</formula>
    </cfRule>
  </conditionalFormatting>
  <conditionalFormatting sqref="I31">
    <cfRule type="cellIs" dxfId="2959" priority="66" stopIfTrue="1" operator="lessThan">
      <formula>$H$31</formula>
    </cfRule>
  </conditionalFormatting>
  <conditionalFormatting sqref="K31">
    <cfRule type="cellIs" dxfId="2958" priority="67" stopIfTrue="1" operator="lessThan">
      <formula>$J$31</formula>
    </cfRule>
  </conditionalFormatting>
  <conditionalFormatting sqref="G32">
    <cfRule type="cellIs" dxfId="2957" priority="68" stopIfTrue="1" operator="lessThan">
      <formula>$F$32</formula>
    </cfRule>
  </conditionalFormatting>
  <conditionalFormatting sqref="I32">
    <cfRule type="cellIs" dxfId="2956" priority="69" stopIfTrue="1" operator="lessThan">
      <formula>$H$32</formula>
    </cfRule>
  </conditionalFormatting>
  <conditionalFormatting sqref="K32">
    <cfRule type="cellIs" dxfId="2955" priority="70" stopIfTrue="1" operator="lessThan">
      <formula>$J$32</formula>
    </cfRule>
  </conditionalFormatting>
  <conditionalFormatting sqref="G35">
    <cfRule type="cellIs" dxfId="2954" priority="71" stopIfTrue="1" operator="lessThan">
      <formula>$F$35</formula>
    </cfRule>
  </conditionalFormatting>
  <conditionalFormatting sqref="I35">
    <cfRule type="cellIs" dxfId="2953" priority="72" stopIfTrue="1" operator="lessThan">
      <formula>$H$35</formula>
    </cfRule>
  </conditionalFormatting>
  <conditionalFormatting sqref="K35">
    <cfRule type="cellIs" dxfId="2952" priority="73" stopIfTrue="1" operator="lessThan">
      <formula>$J$35</formula>
    </cfRule>
  </conditionalFormatting>
  <conditionalFormatting sqref="G36">
    <cfRule type="cellIs" dxfId="2951" priority="74" stopIfTrue="1" operator="lessThan">
      <formula>$F$36</formula>
    </cfRule>
  </conditionalFormatting>
  <conditionalFormatting sqref="I36">
    <cfRule type="cellIs" dxfId="2950" priority="75" stopIfTrue="1" operator="lessThan">
      <formula>$H$36</formula>
    </cfRule>
  </conditionalFormatting>
  <conditionalFormatting sqref="K36">
    <cfRule type="cellIs" dxfId="2949" priority="76" stopIfTrue="1" operator="lessThan">
      <formula>$J$36</formula>
    </cfRule>
  </conditionalFormatting>
  <conditionalFormatting sqref="C38">
    <cfRule type="cellIs" dxfId="2948" priority="77" stopIfTrue="1" operator="lessThan">
      <formula>$C$39</formula>
    </cfRule>
  </conditionalFormatting>
  <conditionalFormatting sqref="D38">
    <cfRule type="cellIs" dxfId="2947" priority="78" stopIfTrue="1" operator="lessThan">
      <formula>$D$39</formula>
    </cfRule>
  </conditionalFormatting>
  <conditionalFormatting sqref="E38">
    <cfRule type="cellIs" dxfId="2946" priority="79" stopIfTrue="1" operator="lessThan">
      <formula>$E$39</formula>
    </cfRule>
  </conditionalFormatting>
  <conditionalFormatting sqref="F38">
    <cfRule type="cellIs" dxfId="2945" priority="80" stopIfTrue="1" operator="lessThan">
      <formula>$F$39</formula>
    </cfRule>
  </conditionalFormatting>
  <conditionalFormatting sqref="G38">
    <cfRule type="cellIs" dxfId="2944" priority="81" stopIfTrue="1" operator="lessThan">
      <formula>$F$38</formula>
    </cfRule>
  </conditionalFormatting>
  <conditionalFormatting sqref="H38">
    <cfRule type="cellIs" dxfId="2943" priority="82" stopIfTrue="1" operator="lessThan">
      <formula>$H$39</formula>
    </cfRule>
  </conditionalFormatting>
  <conditionalFormatting sqref="I38">
    <cfRule type="cellIs" dxfId="2942" priority="83" stopIfTrue="1" operator="lessThan">
      <formula>$H$38</formula>
    </cfRule>
  </conditionalFormatting>
  <conditionalFormatting sqref="J38">
    <cfRule type="cellIs" dxfId="2941" priority="84" stopIfTrue="1" operator="lessThan">
      <formula>$J$39</formula>
    </cfRule>
  </conditionalFormatting>
  <conditionalFormatting sqref="K38">
    <cfRule type="cellIs" dxfId="2940" priority="85" stopIfTrue="1" operator="lessThan">
      <formula>$J$38</formula>
    </cfRule>
  </conditionalFormatting>
  <conditionalFormatting sqref="G39">
    <cfRule type="cellIs" dxfId="2939" priority="86" stopIfTrue="1" operator="lessThan">
      <formula>$F$39</formula>
    </cfRule>
  </conditionalFormatting>
  <conditionalFormatting sqref="I39">
    <cfRule type="cellIs" dxfId="2938" priority="87" stopIfTrue="1" operator="lessThan">
      <formula>$H$39</formula>
    </cfRule>
  </conditionalFormatting>
  <conditionalFormatting sqref="K39">
    <cfRule type="cellIs" dxfId="2937" priority="88" stopIfTrue="1" operator="lessThan">
      <formula>$J$39</formula>
    </cfRule>
  </conditionalFormatting>
  <conditionalFormatting sqref="C41">
    <cfRule type="cellIs" dxfId="2936" priority="89" stopIfTrue="1" operator="lessThan">
      <formula>$C$42</formula>
    </cfRule>
  </conditionalFormatting>
  <conditionalFormatting sqref="D41">
    <cfRule type="cellIs" dxfId="2935" priority="90" stopIfTrue="1" operator="lessThan">
      <formula>$D$42</formula>
    </cfRule>
  </conditionalFormatting>
  <conditionalFormatting sqref="E41">
    <cfRule type="cellIs" dxfId="2934" priority="91" stopIfTrue="1" operator="lessThan">
      <formula>$E$42</formula>
    </cfRule>
  </conditionalFormatting>
  <conditionalFormatting sqref="F41">
    <cfRule type="cellIs" dxfId="2933" priority="92" stopIfTrue="1" operator="lessThan">
      <formula>$F$42</formula>
    </cfRule>
  </conditionalFormatting>
  <conditionalFormatting sqref="G41">
    <cfRule type="cellIs" dxfId="2932" priority="93" stopIfTrue="1" operator="lessThan">
      <formula>$F$41</formula>
    </cfRule>
  </conditionalFormatting>
  <conditionalFormatting sqref="H41">
    <cfRule type="cellIs" dxfId="2931" priority="94" stopIfTrue="1" operator="lessThan">
      <formula>$H$42</formula>
    </cfRule>
  </conditionalFormatting>
  <conditionalFormatting sqref="I41">
    <cfRule type="cellIs" dxfId="2930" priority="95" stopIfTrue="1" operator="lessThan">
      <formula>$H$41</formula>
    </cfRule>
  </conditionalFormatting>
  <conditionalFormatting sqref="J41">
    <cfRule type="cellIs" dxfId="2929" priority="96" stopIfTrue="1" operator="lessThan">
      <formula>$J$42</formula>
    </cfRule>
  </conditionalFormatting>
  <conditionalFormatting sqref="K41">
    <cfRule type="cellIs" dxfId="2928" priority="97" stopIfTrue="1" operator="lessThan">
      <formula>$J$41</formula>
    </cfRule>
  </conditionalFormatting>
  <conditionalFormatting sqref="G42">
    <cfRule type="cellIs" dxfId="2927" priority="98" stopIfTrue="1" operator="lessThan">
      <formula>$F$42</formula>
    </cfRule>
  </conditionalFormatting>
  <conditionalFormatting sqref="I42">
    <cfRule type="cellIs" dxfId="2926" priority="99" stopIfTrue="1" operator="lessThan">
      <formula>$H$42</formula>
    </cfRule>
  </conditionalFormatting>
  <conditionalFormatting sqref="K42">
    <cfRule type="cellIs" dxfId="2925" priority="100" stopIfTrue="1" operator="lessThan">
      <formula>$J$42</formula>
    </cfRule>
  </conditionalFormatting>
  <conditionalFormatting sqref="C44">
    <cfRule type="cellIs" dxfId="2924" priority="101" stopIfTrue="1" operator="lessThan">
      <formula>$C$45</formula>
    </cfRule>
  </conditionalFormatting>
  <conditionalFormatting sqref="D44">
    <cfRule type="cellIs" dxfId="2923" priority="102" stopIfTrue="1" operator="lessThan">
      <formula>$D$45</formula>
    </cfRule>
  </conditionalFormatting>
  <conditionalFormatting sqref="E44">
    <cfRule type="cellIs" dxfId="2922" priority="103" stopIfTrue="1" operator="lessThan">
      <formula>$E$45</formula>
    </cfRule>
  </conditionalFormatting>
  <conditionalFormatting sqref="F44">
    <cfRule type="cellIs" dxfId="2921" priority="104" stopIfTrue="1" operator="lessThan">
      <formula>$F$45</formula>
    </cfRule>
  </conditionalFormatting>
  <conditionalFormatting sqref="G44">
    <cfRule type="cellIs" dxfId="2920" priority="105" stopIfTrue="1" operator="lessThan">
      <formula>$F$44</formula>
    </cfRule>
  </conditionalFormatting>
  <conditionalFormatting sqref="H44">
    <cfRule type="cellIs" dxfId="2919" priority="106" stopIfTrue="1" operator="lessThan">
      <formula>$H$45</formula>
    </cfRule>
  </conditionalFormatting>
  <conditionalFormatting sqref="I44">
    <cfRule type="cellIs" dxfId="2918" priority="107" stopIfTrue="1" operator="lessThan">
      <formula>$H$44</formula>
    </cfRule>
  </conditionalFormatting>
  <conditionalFormatting sqref="J44">
    <cfRule type="cellIs" dxfId="2917" priority="108" stopIfTrue="1" operator="lessThan">
      <formula>$J$45</formula>
    </cfRule>
  </conditionalFormatting>
  <conditionalFormatting sqref="K44">
    <cfRule type="cellIs" dxfId="2916" priority="109" stopIfTrue="1" operator="lessThan">
      <formula>$J$44</formula>
    </cfRule>
  </conditionalFormatting>
  <conditionalFormatting sqref="G45">
    <cfRule type="cellIs" dxfId="2915" priority="110" stopIfTrue="1" operator="lessThan">
      <formula>$F$45</formula>
    </cfRule>
  </conditionalFormatting>
  <conditionalFormatting sqref="I45">
    <cfRule type="cellIs" dxfId="2914" priority="111" stopIfTrue="1" operator="lessThan">
      <formula>$H$45</formula>
    </cfRule>
  </conditionalFormatting>
  <conditionalFormatting sqref="K45">
    <cfRule type="cellIs" dxfId="2913" priority="112" stopIfTrue="1" operator="lessThan">
      <formula>$J$45</formula>
    </cfRule>
  </conditionalFormatting>
  <conditionalFormatting sqref="G48">
    <cfRule type="cellIs" dxfId="2912" priority="113" stopIfTrue="1" operator="lessThan">
      <formula>$F$48</formula>
    </cfRule>
  </conditionalFormatting>
  <conditionalFormatting sqref="I48">
    <cfRule type="cellIs" dxfId="2911" priority="114" stopIfTrue="1" operator="lessThan">
      <formula>$H$48</formula>
    </cfRule>
  </conditionalFormatting>
  <conditionalFormatting sqref="K48">
    <cfRule type="cellIs" dxfId="2910" priority="115" stopIfTrue="1" operator="lessThan">
      <formula>$J$48</formula>
    </cfRule>
  </conditionalFormatting>
  <conditionalFormatting sqref="G49">
    <cfRule type="cellIs" dxfId="2909" priority="116" stopIfTrue="1" operator="lessThan">
      <formula>$F$49</formula>
    </cfRule>
  </conditionalFormatting>
  <conditionalFormatting sqref="I49">
    <cfRule type="cellIs" dxfId="2908" priority="117" stopIfTrue="1" operator="lessThan">
      <formula>$H$49</formula>
    </cfRule>
  </conditionalFormatting>
  <conditionalFormatting sqref="K49">
    <cfRule type="cellIs" dxfId="2907" priority="118" stopIfTrue="1" operator="lessThan">
      <formula>$J$49</formula>
    </cfRule>
  </conditionalFormatting>
  <conditionalFormatting sqref="G50">
    <cfRule type="cellIs" dxfId="2906" priority="119" stopIfTrue="1" operator="lessThan">
      <formula>$F$50</formula>
    </cfRule>
  </conditionalFormatting>
  <conditionalFormatting sqref="I50">
    <cfRule type="cellIs" dxfId="2905" priority="120" stopIfTrue="1" operator="lessThan">
      <formula>$H$50</formula>
    </cfRule>
  </conditionalFormatting>
  <conditionalFormatting sqref="K50">
    <cfRule type="cellIs" dxfId="2904" priority="121" stopIfTrue="1" operator="lessThan">
      <formula>$J$50</formula>
    </cfRule>
  </conditionalFormatting>
  <conditionalFormatting sqref="G51">
    <cfRule type="cellIs" dxfId="2903" priority="122" stopIfTrue="1" operator="lessThan">
      <formula>$F$51</formula>
    </cfRule>
  </conditionalFormatting>
  <conditionalFormatting sqref="I51">
    <cfRule type="cellIs" dxfId="2902" priority="123" stopIfTrue="1" operator="lessThan">
      <formula>$H$51</formula>
    </cfRule>
  </conditionalFormatting>
  <conditionalFormatting sqref="K51">
    <cfRule type="cellIs" dxfId="2901" priority="124" stopIfTrue="1" operator="lessThan">
      <formula>$J$51</formula>
    </cfRule>
  </conditionalFormatting>
  <conditionalFormatting sqref="G52">
    <cfRule type="cellIs" dxfId="2900" priority="125" stopIfTrue="1" operator="lessThan">
      <formula>$F$52</formula>
    </cfRule>
  </conditionalFormatting>
  <conditionalFormatting sqref="I52">
    <cfRule type="cellIs" dxfId="2899" priority="126" stopIfTrue="1" operator="lessThan">
      <formula>$H$52</formula>
    </cfRule>
  </conditionalFormatting>
  <conditionalFormatting sqref="K52">
    <cfRule type="cellIs" dxfId="2898" priority="127" stopIfTrue="1" operator="lessThan">
      <formula>$J$52</formula>
    </cfRule>
  </conditionalFormatting>
  <conditionalFormatting sqref="G54">
    <cfRule type="cellIs" dxfId="2897" priority="128" stopIfTrue="1" operator="lessThan">
      <formula>$F$54</formula>
    </cfRule>
  </conditionalFormatting>
  <conditionalFormatting sqref="I54">
    <cfRule type="cellIs" dxfId="2896" priority="129" stopIfTrue="1" operator="lessThan">
      <formula>$H$54</formula>
    </cfRule>
  </conditionalFormatting>
  <conditionalFormatting sqref="K54">
    <cfRule type="cellIs" dxfId="2895" priority="130" stopIfTrue="1" operator="lessThan">
      <formula>$J$54</formula>
    </cfRule>
  </conditionalFormatting>
  <conditionalFormatting sqref="G55">
    <cfRule type="cellIs" dxfId="2894" priority="131" stopIfTrue="1" operator="lessThan">
      <formula>$F$55</formula>
    </cfRule>
    <cfRule type="cellIs" dxfId="2893" priority="132" stopIfTrue="1" operator="lessThan">
      <formula>$F$55</formula>
    </cfRule>
  </conditionalFormatting>
  <conditionalFormatting sqref="I55">
    <cfRule type="cellIs" dxfId="2892" priority="133" stopIfTrue="1" operator="lessThan">
      <formula>$H$55</formula>
    </cfRule>
  </conditionalFormatting>
  <conditionalFormatting sqref="K55">
    <cfRule type="cellIs" dxfId="2891" priority="134" stopIfTrue="1" operator="lessThan">
      <formula>$J$55</formula>
    </cfRule>
  </conditionalFormatting>
  <conditionalFormatting sqref="G56">
    <cfRule type="cellIs" dxfId="2890" priority="135" stopIfTrue="1" operator="lessThan">
      <formula>$F$56</formula>
    </cfRule>
  </conditionalFormatting>
  <conditionalFormatting sqref="I56">
    <cfRule type="cellIs" dxfId="2889" priority="136" stopIfTrue="1" operator="lessThan">
      <formula>$H$56</formula>
    </cfRule>
  </conditionalFormatting>
  <conditionalFormatting sqref="K56">
    <cfRule type="cellIs" dxfId="2888" priority="137" stopIfTrue="1" operator="lessThan">
      <formula>$J$56</formula>
    </cfRule>
  </conditionalFormatting>
  <conditionalFormatting sqref="G57">
    <cfRule type="cellIs" dxfId="2887" priority="138" stopIfTrue="1" operator="lessThan">
      <formula>$F$57</formula>
    </cfRule>
  </conditionalFormatting>
  <conditionalFormatting sqref="I57">
    <cfRule type="cellIs" dxfId="2886" priority="139" stopIfTrue="1" operator="lessThan">
      <formula>$H$57</formula>
    </cfRule>
  </conditionalFormatting>
  <conditionalFormatting sqref="K57">
    <cfRule type="cellIs" dxfId="2885" priority="140" stopIfTrue="1" operator="lessThan">
      <formula>$J$57</formula>
    </cfRule>
  </conditionalFormatting>
  <conditionalFormatting sqref="G58">
    <cfRule type="cellIs" dxfId="2884" priority="141" stopIfTrue="1" operator="lessThan">
      <formula>$F$58</formula>
    </cfRule>
  </conditionalFormatting>
  <conditionalFormatting sqref="I58">
    <cfRule type="cellIs" dxfId="2883" priority="142" stopIfTrue="1" operator="lessThan">
      <formula>$H$58</formula>
    </cfRule>
  </conditionalFormatting>
  <conditionalFormatting sqref="K58">
    <cfRule type="cellIs" dxfId="2882" priority="143" stopIfTrue="1" operator="lessThan">
      <formula>$J$58</formula>
    </cfRule>
  </conditionalFormatting>
  <conditionalFormatting sqref="G60">
    <cfRule type="cellIs" dxfId="2881" priority="144" stopIfTrue="1" operator="lessThan">
      <formula>$F$60</formula>
    </cfRule>
  </conditionalFormatting>
  <conditionalFormatting sqref="I60">
    <cfRule type="cellIs" dxfId="2880" priority="145" stopIfTrue="1" operator="lessThan">
      <formula>$H$60</formula>
    </cfRule>
  </conditionalFormatting>
  <conditionalFormatting sqref="K60">
    <cfRule type="cellIs" dxfId="2879" priority="146" stopIfTrue="1" operator="lessThan">
      <formula>$J$60</formula>
    </cfRule>
  </conditionalFormatting>
  <conditionalFormatting sqref="G61">
    <cfRule type="cellIs" dxfId="2878" priority="147" stopIfTrue="1" operator="lessThan">
      <formula>$F$61</formula>
    </cfRule>
  </conditionalFormatting>
  <conditionalFormatting sqref="I61">
    <cfRule type="cellIs" dxfId="2877" priority="148" stopIfTrue="1" operator="lessThan">
      <formula>$H$61</formula>
    </cfRule>
  </conditionalFormatting>
  <conditionalFormatting sqref="K61">
    <cfRule type="cellIs" dxfId="2876" priority="149" stopIfTrue="1" operator="lessThan">
      <formula>$J$61</formula>
    </cfRule>
  </conditionalFormatting>
  <conditionalFormatting sqref="G62">
    <cfRule type="cellIs" dxfId="2875" priority="150" stopIfTrue="1" operator="lessThan">
      <formula>$F$62</formula>
    </cfRule>
  </conditionalFormatting>
  <conditionalFormatting sqref="I62">
    <cfRule type="cellIs" dxfId="2874" priority="151" stopIfTrue="1" operator="lessThan">
      <formula>$H$62</formula>
    </cfRule>
  </conditionalFormatting>
  <conditionalFormatting sqref="K62">
    <cfRule type="cellIs" dxfId="2873" priority="152" stopIfTrue="1" operator="lessThan">
      <formula>$J$62</formula>
    </cfRule>
  </conditionalFormatting>
  <conditionalFormatting sqref="G63">
    <cfRule type="cellIs" dxfId="2872" priority="153" stopIfTrue="1" operator="lessThan">
      <formula>$F$63</formula>
    </cfRule>
  </conditionalFormatting>
  <conditionalFormatting sqref="I63">
    <cfRule type="cellIs" dxfId="2871" priority="154" stopIfTrue="1" operator="lessThan">
      <formula>$H$63</formula>
    </cfRule>
  </conditionalFormatting>
  <conditionalFormatting sqref="K63">
    <cfRule type="cellIs" dxfId="2870" priority="155" stopIfTrue="1" operator="lessThan">
      <formula>$J$63</formula>
    </cfRule>
  </conditionalFormatting>
  <conditionalFormatting sqref="G64">
    <cfRule type="cellIs" dxfId="2869" priority="156" stopIfTrue="1" operator="lessThan">
      <formula>$F$64</formula>
    </cfRule>
  </conditionalFormatting>
  <conditionalFormatting sqref="I64">
    <cfRule type="cellIs" dxfId="2868" priority="157" stopIfTrue="1" operator="lessThan">
      <formula>$H$64</formula>
    </cfRule>
  </conditionalFormatting>
  <conditionalFormatting sqref="K64">
    <cfRule type="cellIs" dxfId="2867" priority="158" stopIfTrue="1" operator="lessThan">
      <formula>$J$64</formula>
    </cfRule>
  </conditionalFormatting>
  <conditionalFormatting sqref="G66">
    <cfRule type="cellIs" dxfId="2866" priority="159" stopIfTrue="1" operator="lessThan">
      <formula>$F$66</formula>
    </cfRule>
  </conditionalFormatting>
  <conditionalFormatting sqref="I66">
    <cfRule type="cellIs" dxfId="2865" priority="160" stopIfTrue="1" operator="lessThan">
      <formula>$H$66</formula>
    </cfRule>
  </conditionalFormatting>
  <conditionalFormatting sqref="K66">
    <cfRule type="cellIs" dxfId="2864" priority="161" stopIfTrue="1" operator="lessThan">
      <formula>$J$66</formula>
    </cfRule>
  </conditionalFormatting>
  <conditionalFormatting sqref="G67">
    <cfRule type="cellIs" dxfId="2863" priority="162" stopIfTrue="1" operator="lessThan">
      <formula>$F$67</formula>
    </cfRule>
  </conditionalFormatting>
  <conditionalFormatting sqref="I67">
    <cfRule type="cellIs" dxfId="2862" priority="163" stopIfTrue="1" operator="lessThan">
      <formula>$H$67</formula>
    </cfRule>
  </conditionalFormatting>
  <conditionalFormatting sqref="K67">
    <cfRule type="cellIs" dxfId="2861" priority="164" stopIfTrue="1" operator="lessThan">
      <formula>$J$67</formula>
    </cfRule>
  </conditionalFormatting>
  <conditionalFormatting sqref="G68">
    <cfRule type="cellIs" dxfId="2860" priority="165" stopIfTrue="1" operator="lessThan">
      <formula>$F$68</formula>
    </cfRule>
  </conditionalFormatting>
  <conditionalFormatting sqref="I68">
    <cfRule type="cellIs" dxfId="2859" priority="166" stopIfTrue="1" operator="lessThan">
      <formula>$H$68</formula>
    </cfRule>
  </conditionalFormatting>
  <conditionalFormatting sqref="K68">
    <cfRule type="cellIs" dxfId="2858" priority="167" stopIfTrue="1" operator="lessThan">
      <formula>$J$68</formula>
    </cfRule>
  </conditionalFormatting>
  <conditionalFormatting sqref="G69">
    <cfRule type="cellIs" dxfId="2857" priority="168" stopIfTrue="1" operator="lessThan">
      <formula>$F$69</formula>
    </cfRule>
  </conditionalFormatting>
  <conditionalFormatting sqref="I69">
    <cfRule type="cellIs" dxfId="2856" priority="169" stopIfTrue="1" operator="lessThan">
      <formula>$H$69</formula>
    </cfRule>
  </conditionalFormatting>
  <conditionalFormatting sqref="K69">
    <cfRule type="cellIs" dxfId="2855" priority="170" stopIfTrue="1" operator="lessThan">
      <formula>$J$69</formula>
    </cfRule>
  </conditionalFormatting>
  <conditionalFormatting sqref="I70">
    <cfRule type="cellIs" dxfId="2854" priority="171" stopIfTrue="1" operator="lessThan">
      <formula>$H$70</formula>
    </cfRule>
  </conditionalFormatting>
  <conditionalFormatting sqref="K70">
    <cfRule type="cellIs" dxfId="2853" priority="172" stopIfTrue="1" operator="lessThan">
      <formula>$J$70</formula>
    </cfRule>
  </conditionalFormatting>
  <conditionalFormatting sqref="G73">
    <cfRule type="cellIs" dxfId="2852" priority="173" stopIfTrue="1" operator="lessThan">
      <formula>$F$73</formula>
    </cfRule>
  </conditionalFormatting>
  <conditionalFormatting sqref="I73">
    <cfRule type="cellIs" dxfId="2851" priority="174" stopIfTrue="1" operator="lessThan">
      <formula>$H$73</formula>
    </cfRule>
  </conditionalFormatting>
  <conditionalFormatting sqref="K73">
    <cfRule type="cellIs" dxfId="2850" priority="175" stopIfTrue="1" operator="lessThan">
      <formula>$J$73</formula>
    </cfRule>
  </conditionalFormatting>
  <conditionalFormatting sqref="G74">
    <cfRule type="cellIs" dxfId="2849" priority="176" stopIfTrue="1" operator="lessThan">
      <formula>$F$74</formula>
    </cfRule>
  </conditionalFormatting>
  <conditionalFormatting sqref="I74">
    <cfRule type="cellIs" dxfId="2848" priority="177" stopIfTrue="1" operator="lessThan">
      <formula>$H$74</formula>
    </cfRule>
  </conditionalFormatting>
  <conditionalFormatting sqref="K74">
    <cfRule type="cellIs" dxfId="2847" priority="178" stopIfTrue="1" operator="lessThan">
      <formula>$J$74</formula>
    </cfRule>
  </conditionalFormatting>
  <conditionalFormatting sqref="G75">
    <cfRule type="cellIs" dxfId="2846" priority="179" stopIfTrue="1" operator="lessThan">
      <formula>$F$75</formula>
    </cfRule>
  </conditionalFormatting>
  <conditionalFormatting sqref="I75">
    <cfRule type="cellIs" dxfId="2845" priority="180" stopIfTrue="1" operator="lessThan">
      <formula>$H$75</formula>
    </cfRule>
  </conditionalFormatting>
  <conditionalFormatting sqref="K75">
    <cfRule type="cellIs" dxfId="2844" priority="181" stopIfTrue="1" operator="lessThan">
      <formula>$J$75</formula>
    </cfRule>
  </conditionalFormatting>
  <conditionalFormatting sqref="G76">
    <cfRule type="cellIs" dxfId="2843" priority="182" stopIfTrue="1" operator="lessThan">
      <formula>$F$76</formula>
    </cfRule>
    <cfRule type="cellIs" dxfId="2842" priority="183" stopIfTrue="1" operator="lessThan">
      <formula>$F$76</formula>
    </cfRule>
  </conditionalFormatting>
  <conditionalFormatting sqref="I76">
    <cfRule type="cellIs" dxfId="2841" priority="184" stopIfTrue="1" operator="lessThan">
      <formula>$H$76</formula>
    </cfRule>
  </conditionalFormatting>
  <conditionalFormatting sqref="K76">
    <cfRule type="cellIs" dxfId="2840" priority="185" stopIfTrue="1" operator="lessThan">
      <formula>$J$76</formula>
    </cfRule>
  </conditionalFormatting>
  <conditionalFormatting sqref="G77">
    <cfRule type="cellIs" dxfId="2839" priority="186" stopIfTrue="1" operator="lessThan">
      <formula>$F$77</formula>
    </cfRule>
  </conditionalFormatting>
  <conditionalFormatting sqref="I77">
    <cfRule type="cellIs" dxfId="2838" priority="187" stopIfTrue="1" operator="lessThan">
      <formula>$H$77</formula>
    </cfRule>
  </conditionalFormatting>
  <conditionalFormatting sqref="K77">
    <cfRule type="cellIs" dxfId="2837" priority="188" stopIfTrue="1" operator="lessThan">
      <formula>$J$77</formula>
    </cfRule>
  </conditionalFormatting>
  <conditionalFormatting sqref="G78">
    <cfRule type="cellIs" dxfId="2836" priority="189" stopIfTrue="1" operator="lessThan">
      <formula>$F$78</formula>
    </cfRule>
  </conditionalFormatting>
  <conditionalFormatting sqref="I78">
    <cfRule type="cellIs" dxfId="2835" priority="190" stopIfTrue="1" operator="lessThan">
      <formula>$H$78</formula>
    </cfRule>
  </conditionalFormatting>
  <conditionalFormatting sqref="K78">
    <cfRule type="cellIs" dxfId="2834" priority="191" stopIfTrue="1" operator="lessThan">
      <formula>$J$78</formula>
    </cfRule>
  </conditionalFormatting>
  <conditionalFormatting sqref="G80">
    <cfRule type="cellIs" dxfId="2833" priority="192" stopIfTrue="1" operator="lessThan">
      <formula>$F$80</formula>
    </cfRule>
  </conditionalFormatting>
  <conditionalFormatting sqref="I80">
    <cfRule type="cellIs" dxfId="2832" priority="193" stopIfTrue="1" operator="lessThan">
      <formula>$H$80</formula>
    </cfRule>
  </conditionalFormatting>
  <conditionalFormatting sqref="K80">
    <cfRule type="cellIs" dxfId="2831" priority="194" stopIfTrue="1" operator="lessThan">
      <formula>$J$80</formula>
    </cfRule>
  </conditionalFormatting>
  <conditionalFormatting sqref="G81">
    <cfRule type="cellIs" dxfId="2830" priority="195" stopIfTrue="1" operator="lessThan">
      <formula>$F$81</formula>
    </cfRule>
  </conditionalFormatting>
  <conditionalFormatting sqref="I81">
    <cfRule type="cellIs" dxfId="2829" priority="196" stopIfTrue="1" operator="lessThan">
      <formula>$H$81</formula>
    </cfRule>
  </conditionalFormatting>
  <conditionalFormatting sqref="K81">
    <cfRule type="cellIs" dxfId="2828" priority="197" stopIfTrue="1" operator="lessThan">
      <formula>$J$81</formula>
    </cfRule>
  </conditionalFormatting>
  <conditionalFormatting sqref="G82">
    <cfRule type="cellIs" dxfId="2827" priority="198" stopIfTrue="1" operator="lessThan">
      <formula>$F$82</formula>
    </cfRule>
  </conditionalFormatting>
  <conditionalFormatting sqref="I82">
    <cfRule type="cellIs" dxfId="2826" priority="199" stopIfTrue="1" operator="lessThan">
      <formula>$H$82</formula>
    </cfRule>
  </conditionalFormatting>
  <conditionalFormatting sqref="K82">
    <cfRule type="cellIs" dxfId="2825" priority="200" stopIfTrue="1" operator="lessThan">
      <formula>$J$82</formula>
    </cfRule>
  </conditionalFormatting>
  <conditionalFormatting sqref="G83">
    <cfRule type="cellIs" dxfId="2824" priority="201" stopIfTrue="1" operator="lessThan">
      <formula>$F$83</formula>
    </cfRule>
  </conditionalFormatting>
  <conditionalFormatting sqref="I83">
    <cfRule type="cellIs" dxfId="2823" priority="202" stopIfTrue="1" operator="lessThan">
      <formula>$H$83</formula>
    </cfRule>
  </conditionalFormatting>
  <conditionalFormatting sqref="K83">
    <cfRule type="cellIs" dxfId="2822" priority="203" stopIfTrue="1" operator="lessThan">
      <formula>$J$83</formula>
    </cfRule>
  </conditionalFormatting>
  <conditionalFormatting sqref="G84">
    <cfRule type="cellIs" dxfId="2821" priority="204" stopIfTrue="1" operator="lessThan">
      <formula>$F$84</formula>
    </cfRule>
  </conditionalFormatting>
  <conditionalFormatting sqref="I84">
    <cfRule type="cellIs" dxfId="2820" priority="205" stopIfTrue="1" operator="lessThan">
      <formula>$H$84</formula>
    </cfRule>
  </conditionalFormatting>
  <conditionalFormatting sqref="K84">
    <cfRule type="cellIs" dxfId="2819" priority="206" stopIfTrue="1" operator="lessThan">
      <formula>$J$84</formula>
    </cfRule>
  </conditionalFormatting>
  <conditionalFormatting sqref="G85">
    <cfRule type="cellIs" dxfId="2818" priority="207" stopIfTrue="1" operator="lessThan">
      <formula>$F$85</formula>
    </cfRule>
  </conditionalFormatting>
  <conditionalFormatting sqref="I85">
    <cfRule type="cellIs" dxfId="2817" priority="208" stopIfTrue="1" operator="lessThan">
      <formula>$H$85</formula>
    </cfRule>
  </conditionalFormatting>
  <conditionalFormatting sqref="K85">
    <cfRule type="cellIs" dxfId="2816" priority="209" stopIfTrue="1" operator="lessThan">
      <formula>$J$85</formula>
    </cfRule>
  </conditionalFormatting>
  <conditionalFormatting sqref="G87">
    <cfRule type="cellIs" dxfId="2815" priority="210" stopIfTrue="1" operator="lessThan">
      <formula>$F$87</formula>
    </cfRule>
  </conditionalFormatting>
  <conditionalFormatting sqref="I87">
    <cfRule type="cellIs" dxfId="2814" priority="211" stopIfTrue="1" operator="lessThan">
      <formula>$H$87</formula>
    </cfRule>
  </conditionalFormatting>
  <conditionalFormatting sqref="K87">
    <cfRule type="cellIs" dxfId="2813" priority="212" stopIfTrue="1" operator="lessThan">
      <formula>$J$87</formula>
    </cfRule>
  </conditionalFormatting>
  <conditionalFormatting sqref="G88">
    <cfRule type="cellIs" dxfId="2812" priority="213" stopIfTrue="1" operator="lessThan">
      <formula>$F$88</formula>
    </cfRule>
  </conditionalFormatting>
  <conditionalFormatting sqref="I88">
    <cfRule type="cellIs" dxfId="2811" priority="214" stopIfTrue="1" operator="lessThan">
      <formula>$H$88</formula>
    </cfRule>
  </conditionalFormatting>
  <conditionalFormatting sqref="K88">
    <cfRule type="cellIs" dxfId="2810" priority="215" stopIfTrue="1" operator="lessThan">
      <formula>$J$88</formula>
    </cfRule>
  </conditionalFormatting>
  <conditionalFormatting sqref="G89">
    <cfRule type="cellIs" dxfId="2809" priority="216" stopIfTrue="1" operator="lessThan">
      <formula>$F$89</formula>
    </cfRule>
  </conditionalFormatting>
  <conditionalFormatting sqref="I89">
    <cfRule type="cellIs" dxfId="2808" priority="217" stopIfTrue="1" operator="lessThan">
      <formula>$H$89</formula>
    </cfRule>
  </conditionalFormatting>
  <conditionalFormatting sqref="K89">
    <cfRule type="cellIs" dxfId="2807" priority="218" stopIfTrue="1" operator="lessThan">
      <formula>$J$89</formula>
    </cfRule>
  </conditionalFormatting>
  <conditionalFormatting sqref="G90">
    <cfRule type="cellIs" dxfId="2806" priority="219" stopIfTrue="1" operator="lessThan">
      <formula>$F$90</formula>
    </cfRule>
  </conditionalFormatting>
  <conditionalFormatting sqref="I90">
    <cfRule type="cellIs" dxfId="2805" priority="220" stopIfTrue="1" operator="lessThan">
      <formula>$H$90</formula>
    </cfRule>
  </conditionalFormatting>
  <conditionalFormatting sqref="K90">
    <cfRule type="cellIs" dxfId="2804" priority="221" stopIfTrue="1" operator="lessThan">
      <formula>$J$90</formula>
    </cfRule>
  </conditionalFormatting>
  <conditionalFormatting sqref="G91">
    <cfRule type="cellIs" dxfId="2803" priority="222" stopIfTrue="1" operator="lessThan">
      <formula>$F$91</formula>
    </cfRule>
  </conditionalFormatting>
  <conditionalFormatting sqref="I91">
    <cfRule type="cellIs" dxfId="2802" priority="223" stopIfTrue="1" operator="lessThan">
      <formula>$H$91</formula>
    </cfRule>
  </conditionalFormatting>
  <conditionalFormatting sqref="K91">
    <cfRule type="cellIs" dxfId="2801" priority="224" stopIfTrue="1" operator="lessThan">
      <formula>$J$91</formula>
    </cfRule>
  </conditionalFormatting>
  <conditionalFormatting sqref="G92">
    <cfRule type="cellIs" dxfId="2800" priority="225" stopIfTrue="1" operator="lessThan">
      <formula>$F$92</formula>
    </cfRule>
  </conditionalFormatting>
  <conditionalFormatting sqref="I92">
    <cfRule type="cellIs" dxfId="2799" priority="226" stopIfTrue="1" operator="lessThan">
      <formula>$H$92</formula>
    </cfRule>
  </conditionalFormatting>
  <conditionalFormatting sqref="K92">
    <cfRule type="cellIs" dxfId="2798" priority="227" stopIfTrue="1" operator="lessThan">
      <formula>$J$92</formula>
    </cfRule>
  </conditionalFormatting>
  <conditionalFormatting sqref="G94">
    <cfRule type="cellIs" dxfId="2797" priority="228" stopIfTrue="1" operator="lessThan">
      <formula>$F$94</formula>
    </cfRule>
  </conditionalFormatting>
  <conditionalFormatting sqref="I94">
    <cfRule type="cellIs" dxfId="2796" priority="229" stopIfTrue="1" operator="lessThan">
      <formula>$H$94</formula>
    </cfRule>
  </conditionalFormatting>
  <conditionalFormatting sqref="K94">
    <cfRule type="cellIs" dxfId="2795" priority="230" stopIfTrue="1" operator="lessThan">
      <formula>$J$94</formula>
    </cfRule>
  </conditionalFormatting>
  <conditionalFormatting sqref="G95">
    <cfRule type="cellIs" dxfId="2794" priority="231" stopIfTrue="1" operator="lessThan">
      <formula>$F$95</formula>
    </cfRule>
  </conditionalFormatting>
  <conditionalFormatting sqref="I95">
    <cfRule type="cellIs" dxfId="2793" priority="232" stopIfTrue="1" operator="lessThan">
      <formula>$H$95</formula>
    </cfRule>
  </conditionalFormatting>
  <conditionalFormatting sqref="K95">
    <cfRule type="cellIs" dxfId="2792" priority="233" stopIfTrue="1" operator="lessThan">
      <formula>$J$95</formula>
    </cfRule>
  </conditionalFormatting>
  <conditionalFormatting sqref="G96">
    <cfRule type="cellIs" dxfId="2791" priority="234" stopIfTrue="1" operator="lessThan">
      <formula>$F$96</formula>
    </cfRule>
  </conditionalFormatting>
  <conditionalFormatting sqref="I96">
    <cfRule type="cellIs" dxfId="2790" priority="235" stopIfTrue="1" operator="lessThan">
      <formula>$H$96</formula>
    </cfRule>
  </conditionalFormatting>
  <conditionalFormatting sqref="K96">
    <cfRule type="cellIs" dxfId="2789" priority="236" stopIfTrue="1" operator="lessThan">
      <formula>$J$96</formula>
    </cfRule>
  </conditionalFormatting>
  <conditionalFormatting sqref="G97">
    <cfRule type="cellIs" dxfId="2788" priority="237" stopIfTrue="1" operator="lessThan">
      <formula>$F$97</formula>
    </cfRule>
  </conditionalFormatting>
  <conditionalFormatting sqref="I97">
    <cfRule type="cellIs" dxfId="2787" priority="238" stopIfTrue="1" operator="lessThan">
      <formula>$H$97</formula>
    </cfRule>
  </conditionalFormatting>
  <conditionalFormatting sqref="K97">
    <cfRule type="cellIs" dxfId="2786" priority="239" stopIfTrue="1" operator="lessThan">
      <formula>$J$97</formula>
    </cfRule>
  </conditionalFormatting>
  <conditionalFormatting sqref="G98">
    <cfRule type="cellIs" dxfId="2785" priority="240" stopIfTrue="1" operator="lessThan">
      <formula>$F$98</formula>
    </cfRule>
  </conditionalFormatting>
  <conditionalFormatting sqref="I98">
    <cfRule type="cellIs" dxfId="2784" priority="241" stopIfTrue="1" operator="lessThan">
      <formula>$H$98</formula>
    </cfRule>
  </conditionalFormatting>
  <conditionalFormatting sqref="K98">
    <cfRule type="cellIs" dxfId="2783" priority="242" stopIfTrue="1" operator="lessThan">
      <formula>$J$98</formula>
    </cfRule>
  </conditionalFormatting>
  <conditionalFormatting sqref="G99">
    <cfRule type="cellIs" dxfId="2782" priority="243" stopIfTrue="1" operator="lessThan">
      <formula>$F$99</formula>
    </cfRule>
  </conditionalFormatting>
  <conditionalFormatting sqref="I99">
    <cfRule type="cellIs" dxfId="2781" priority="244" stopIfTrue="1" operator="lessThan">
      <formula>$H$99</formula>
    </cfRule>
  </conditionalFormatting>
  <conditionalFormatting sqref="K99">
    <cfRule type="cellIs" dxfId="2780" priority="245" stopIfTrue="1" operator="lessThan">
      <formula>$J$99</formula>
    </cfRule>
  </conditionalFormatting>
  <conditionalFormatting sqref="G109">
    <cfRule type="cellIs" dxfId="2779" priority="246" stopIfTrue="1" operator="lessThan">
      <formula>$F$109</formula>
    </cfRule>
  </conditionalFormatting>
  <conditionalFormatting sqref="I109">
    <cfRule type="cellIs" dxfId="2778" priority="247" stopIfTrue="1" operator="lessThan">
      <formula>$H$109</formula>
    </cfRule>
  </conditionalFormatting>
  <conditionalFormatting sqref="K109">
    <cfRule type="cellIs" dxfId="2777" priority="248" stopIfTrue="1" operator="lessThan">
      <formula>$J$109</formula>
    </cfRule>
  </conditionalFormatting>
  <conditionalFormatting sqref="G110">
    <cfRule type="cellIs" dxfId="2776" priority="249" stopIfTrue="1" operator="lessThan">
      <formula>$F$110</formula>
    </cfRule>
  </conditionalFormatting>
  <conditionalFormatting sqref="I110">
    <cfRule type="cellIs" dxfId="2775" priority="250" stopIfTrue="1" operator="lessThan">
      <formula>$H$110</formula>
    </cfRule>
  </conditionalFormatting>
  <conditionalFormatting sqref="K110">
    <cfRule type="cellIs" dxfId="2774" priority="251" stopIfTrue="1" operator="lessThan">
      <formula>$J$110</formula>
    </cfRule>
  </conditionalFormatting>
  <conditionalFormatting sqref="G111">
    <cfRule type="cellIs" dxfId="2773" priority="252" stopIfTrue="1" operator="lessThan">
      <formula>$F$111</formula>
    </cfRule>
  </conditionalFormatting>
  <conditionalFormatting sqref="I111">
    <cfRule type="cellIs" dxfId="2772" priority="253" stopIfTrue="1" operator="lessThan">
      <formula>$H$111</formula>
    </cfRule>
  </conditionalFormatting>
  <conditionalFormatting sqref="K111">
    <cfRule type="cellIs" dxfId="2771" priority="254" stopIfTrue="1" operator="lessThan">
      <formula>$J$111</formula>
    </cfRule>
  </conditionalFormatting>
  <conditionalFormatting sqref="G112">
    <cfRule type="cellIs" dxfId="2770" priority="255" stopIfTrue="1" operator="lessThan">
      <formula>$F$112</formula>
    </cfRule>
  </conditionalFormatting>
  <conditionalFormatting sqref="I112">
    <cfRule type="cellIs" dxfId="2769" priority="256" stopIfTrue="1" operator="lessThan">
      <formula>$H$112</formula>
    </cfRule>
  </conditionalFormatting>
  <conditionalFormatting sqref="K112">
    <cfRule type="cellIs" dxfId="2768" priority="257" stopIfTrue="1" operator="lessThan">
      <formula>$J$112</formula>
    </cfRule>
  </conditionalFormatting>
  <pageMargins left="0.4270833432674408" right="0.1875" top="0.625" bottom="0.375" header="0.51041668653488159" footer="0.1875"/>
  <pageSetup paperSize="9" scale="83" fitToHeight="0" orientation="landscape" useFirstPageNumber="1" verticalDpi="0" r:id="rId1"/>
  <headerFooter alignWithMargins="0">
    <oddHeader>&amp;RБагаева Наталия Владимировна (Оричевский район), 31.05.2022 13:48:26</oddHeader>
    <oddFooter>&amp;RСтраница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workbookViewId="0">
      <pane ySplit="3" topLeftCell="A54" activePane="bottomLeft" state="frozenSplit"/>
      <selection activeCell="B1" sqref="B1 B1"/>
      <selection pane="bottomLeft" activeCell="A117" sqref="A117"/>
    </sheetView>
  </sheetViews>
  <sheetFormatPr defaultColWidth="7" defaultRowHeight="11.25" customHeight="1" x14ac:dyDescent="0.2"/>
  <cols>
    <col min="1" max="1" width="33.85546875" style="4" customWidth="1"/>
    <col min="2" max="2" width="25.5703125" style="3" customWidth="1"/>
    <col min="3" max="11" width="8.5703125" style="2" customWidth="1"/>
    <col min="12" max="12" width="17.5703125" style="2" customWidth="1"/>
    <col min="13" max="16384" width="7" style="1"/>
  </cols>
  <sheetData>
    <row r="1" spans="1:12" s="47" customFormat="1" ht="11.25" customHeight="1" x14ac:dyDescent="0.25">
      <c r="A1" s="750" t="s">
        <v>19</v>
      </c>
      <c r="B1" s="745" t="s">
        <v>18</v>
      </c>
      <c r="C1" s="288" t="s">
        <v>17</v>
      </c>
      <c r="D1" s="288" t="s">
        <v>17</v>
      </c>
      <c r="E1" s="288" t="s">
        <v>16</v>
      </c>
      <c r="F1" s="753" t="s">
        <v>15</v>
      </c>
      <c r="G1" s="754"/>
      <c r="H1" s="754"/>
      <c r="I1" s="754"/>
      <c r="J1" s="754"/>
      <c r="K1" s="754"/>
      <c r="L1" s="740" t="s">
        <v>14</v>
      </c>
    </row>
    <row r="2" spans="1:12" s="47" customFormat="1" ht="11.25" customHeight="1" x14ac:dyDescent="0.25">
      <c r="A2" s="751"/>
      <c r="B2" s="746"/>
      <c r="C2" s="748">
        <v>2020</v>
      </c>
      <c r="D2" s="748">
        <v>2021</v>
      </c>
      <c r="E2" s="748">
        <v>2022</v>
      </c>
      <c r="F2" s="755">
        <v>2023</v>
      </c>
      <c r="G2" s="756"/>
      <c r="H2" s="755">
        <v>2024</v>
      </c>
      <c r="I2" s="756"/>
      <c r="J2" s="755">
        <v>2025</v>
      </c>
      <c r="K2" s="756"/>
      <c r="L2" s="741"/>
    </row>
    <row r="3" spans="1:12" s="47" customFormat="1" ht="11.25" customHeight="1" thickBot="1" x14ac:dyDescent="0.3">
      <c r="A3" s="752"/>
      <c r="B3" s="747"/>
      <c r="C3" s="749"/>
      <c r="D3" s="749"/>
      <c r="E3" s="749"/>
      <c r="F3" s="286" t="s">
        <v>13</v>
      </c>
      <c r="G3" s="287" t="s">
        <v>12</v>
      </c>
      <c r="H3" s="286" t="s">
        <v>13</v>
      </c>
      <c r="I3" s="287" t="s">
        <v>12</v>
      </c>
      <c r="J3" s="286" t="s">
        <v>13</v>
      </c>
      <c r="K3" s="285" t="s">
        <v>12</v>
      </c>
      <c r="L3" s="742"/>
    </row>
    <row r="4" spans="1:12" s="153" customFormat="1" ht="92.25" customHeight="1" x14ac:dyDescent="0.2">
      <c r="A4" s="284" t="s">
        <v>212</v>
      </c>
      <c r="B4" s="283"/>
      <c r="C4" s="282"/>
      <c r="D4" s="282"/>
      <c r="E4" s="282"/>
      <c r="F4" s="282"/>
      <c r="G4" s="282"/>
      <c r="H4" s="282"/>
      <c r="I4" s="282"/>
      <c r="J4" s="282"/>
      <c r="K4" s="282"/>
      <c r="L4" s="281" t="s">
        <v>211</v>
      </c>
    </row>
    <row r="5" spans="1:12" ht="12" customHeight="1" x14ac:dyDescent="0.2">
      <c r="A5" s="280" t="s">
        <v>134</v>
      </c>
      <c r="B5" s="279"/>
      <c r="C5" s="275"/>
      <c r="D5" s="278"/>
      <c r="E5" s="277"/>
      <c r="F5" s="276"/>
      <c r="G5" s="273"/>
      <c r="H5" s="275"/>
      <c r="I5" s="273"/>
      <c r="J5" s="274"/>
      <c r="K5" s="273"/>
      <c r="L5" s="256"/>
    </row>
    <row r="6" spans="1:12" ht="58.5" customHeight="1" x14ac:dyDescent="0.25">
      <c r="A6" s="237" t="s">
        <v>210</v>
      </c>
      <c r="B6" s="182" t="s">
        <v>206</v>
      </c>
      <c r="C6" s="185">
        <v>5</v>
      </c>
      <c r="D6" s="185">
        <v>3</v>
      </c>
      <c r="E6" s="186">
        <v>3</v>
      </c>
      <c r="F6" s="188">
        <v>3</v>
      </c>
      <c r="G6" s="188">
        <v>4</v>
      </c>
      <c r="H6" s="188">
        <v>3</v>
      </c>
      <c r="I6" s="188">
        <v>4</v>
      </c>
      <c r="J6" s="188">
        <v>3</v>
      </c>
      <c r="K6" s="188">
        <v>4</v>
      </c>
      <c r="L6" s="256"/>
    </row>
    <row r="7" spans="1:12" ht="19.5" customHeight="1" x14ac:dyDescent="0.25">
      <c r="A7" s="195" t="s">
        <v>209</v>
      </c>
      <c r="B7" s="182" t="s">
        <v>20</v>
      </c>
      <c r="C7" s="185">
        <v>933440</v>
      </c>
      <c r="D7" s="185">
        <v>710724</v>
      </c>
      <c r="E7" s="186">
        <v>767580</v>
      </c>
      <c r="F7" s="185">
        <v>813600</v>
      </c>
      <c r="G7" s="184">
        <v>914000</v>
      </c>
      <c r="H7" s="181">
        <v>854300</v>
      </c>
      <c r="I7" s="184">
        <v>955500</v>
      </c>
      <c r="J7" s="231">
        <v>897000</v>
      </c>
      <c r="K7" s="184">
        <v>999100</v>
      </c>
      <c r="L7" s="256"/>
    </row>
    <row r="8" spans="1:12" ht="30" customHeight="1" x14ac:dyDescent="0.25">
      <c r="A8" s="241" t="s">
        <v>208</v>
      </c>
      <c r="B8" s="199" t="s">
        <v>0</v>
      </c>
      <c r="C8" s="198">
        <v>453</v>
      </c>
      <c r="D8" s="205">
        <v>357</v>
      </c>
      <c r="E8" s="206">
        <v>338</v>
      </c>
      <c r="F8" s="205">
        <v>330</v>
      </c>
      <c r="G8" s="204">
        <v>332</v>
      </c>
      <c r="H8" s="198">
        <v>315</v>
      </c>
      <c r="I8" s="204">
        <v>317</v>
      </c>
      <c r="J8" s="198">
        <v>310</v>
      </c>
      <c r="K8" s="204">
        <v>312</v>
      </c>
      <c r="L8" s="256"/>
    </row>
    <row r="9" spans="1:12" ht="26.25" customHeight="1" x14ac:dyDescent="0.25">
      <c r="A9" s="197" t="s">
        <v>207</v>
      </c>
      <c r="B9" s="209" t="s">
        <v>206</v>
      </c>
      <c r="C9" s="196">
        <f t="shared" ref="C9:K9" si="0">C11+C24+C39+C40</f>
        <v>503</v>
      </c>
      <c r="D9" s="196">
        <f t="shared" si="0"/>
        <v>544</v>
      </c>
      <c r="E9" s="228">
        <f t="shared" si="0"/>
        <v>528</v>
      </c>
      <c r="F9" s="227">
        <f t="shared" si="0"/>
        <v>520</v>
      </c>
      <c r="G9" s="227">
        <f t="shared" si="0"/>
        <v>531</v>
      </c>
      <c r="H9" s="239">
        <f t="shared" si="0"/>
        <v>520</v>
      </c>
      <c r="I9" s="238">
        <f t="shared" si="0"/>
        <v>533</v>
      </c>
      <c r="J9" s="239">
        <f t="shared" si="0"/>
        <v>523</v>
      </c>
      <c r="K9" s="238">
        <f t="shared" si="0"/>
        <v>536</v>
      </c>
      <c r="L9" s="256"/>
    </row>
    <row r="10" spans="1:12" ht="18" customHeight="1" x14ac:dyDescent="0.25">
      <c r="A10" s="237" t="s">
        <v>205</v>
      </c>
      <c r="B10" s="182"/>
      <c r="C10" s="263"/>
      <c r="D10" s="268"/>
      <c r="E10" s="266"/>
      <c r="F10" s="265"/>
      <c r="G10" s="264"/>
      <c r="H10" s="263"/>
      <c r="I10" s="257"/>
      <c r="J10" s="263"/>
      <c r="K10" s="272"/>
      <c r="L10" s="256"/>
    </row>
    <row r="11" spans="1:12" s="153" customFormat="1" ht="42.75" customHeight="1" x14ac:dyDescent="0.2">
      <c r="A11" s="220" t="s">
        <v>204</v>
      </c>
      <c r="B11" s="182" t="s">
        <v>28</v>
      </c>
      <c r="C11" s="271">
        <f t="shared" ref="C11:K11" si="1">SUM(C13:C23)</f>
        <v>125</v>
      </c>
      <c r="D11" s="271">
        <f t="shared" si="1"/>
        <v>126</v>
      </c>
      <c r="E11" s="269">
        <f t="shared" si="1"/>
        <v>125</v>
      </c>
      <c r="F11" s="270">
        <f t="shared" si="1"/>
        <v>122</v>
      </c>
      <c r="G11" s="269">
        <f t="shared" si="1"/>
        <v>125</v>
      </c>
      <c r="H11" s="270">
        <f t="shared" si="1"/>
        <v>121</v>
      </c>
      <c r="I11" s="269">
        <f t="shared" si="1"/>
        <v>124</v>
      </c>
      <c r="J11" s="270">
        <f t="shared" si="1"/>
        <v>121</v>
      </c>
      <c r="K11" s="269">
        <f t="shared" si="1"/>
        <v>124</v>
      </c>
      <c r="L11" s="256"/>
    </row>
    <row r="12" spans="1:12" ht="18.75" customHeight="1" x14ac:dyDescent="0.25">
      <c r="A12" s="237" t="s">
        <v>185</v>
      </c>
      <c r="B12" s="182"/>
      <c r="C12" s="263"/>
      <c r="D12" s="268"/>
      <c r="E12" s="266"/>
      <c r="F12" s="265"/>
      <c r="G12" s="264"/>
      <c r="H12" s="263"/>
      <c r="I12" s="264"/>
      <c r="J12" s="263"/>
      <c r="K12" s="257"/>
      <c r="L12" s="256"/>
    </row>
    <row r="13" spans="1:12" ht="19.5" customHeight="1" x14ac:dyDescent="0.25">
      <c r="A13" s="237" t="s">
        <v>181</v>
      </c>
      <c r="B13" s="182" t="s">
        <v>28</v>
      </c>
      <c r="C13" s="181">
        <v>9</v>
      </c>
      <c r="D13" s="180">
        <v>9</v>
      </c>
      <c r="E13" s="179">
        <v>9</v>
      </c>
      <c r="F13" s="179">
        <v>9</v>
      </c>
      <c r="G13" s="179">
        <v>9</v>
      </c>
      <c r="H13" s="179">
        <v>9</v>
      </c>
      <c r="I13" s="179">
        <v>9</v>
      </c>
      <c r="J13" s="179">
        <v>9</v>
      </c>
      <c r="K13" s="179">
        <v>9</v>
      </c>
      <c r="L13" s="256"/>
    </row>
    <row r="14" spans="1:12" ht="21.75" customHeight="1" x14ac:dyDescent="0.25">
      <c r="A14" s="237" t="s">
        <v>180</v>
      </c>
      <c r="B14" s="182" t="s">
        <v>28</v>
      </c>
      <c r="C14" s="181">
        <v>6</v>
      </c>
      <c r="D14" s="180">
        <v>5</v>
      </c>
      <c r="E14" s="179">
        <v>5</v>
      </c>
      <c r="F14" s="179">
        <v>5</v>
      </c>
      <c r="G14" s="179">
        <v>5</v>
      </c>
      <c r="H14" s="179">
        <v>5</v>
      </c>
      <c r="I14" s="179">
        <v>5</v>
      </c>
      <c r="J14" s="179">
        <v>5</v>
      </c>
      <c r="K14" s="179">
        <v>5</v>
      </c>
      <c r="L14" s="256"/>
    </row>
    <row r="15" spans="1:12" ht="17.25" customHeight="1" x14ac:dyDescent="0.25">
      <c r="A15" s="237" t="s">
        <v>179</v>
      </c>
      <c r="B15" s="182" t="s">
        <v>28</v>
      </c>
      <c r="C15" s="181"/>
      <c r="D15" s="180"/>
      <c r="E15" s="186"/>
      <c r="F15" s="185"/>
      <c r="G15" s="184"/>
      <c r="H15" s="181"/>
      <c r="I15" s="184"/>
      <c r="J15" s="181"/>
      <c r="K15" s="184"/>
      <c r="L15" s="256"/>
    </row>
    <row r="16" spans="1:12" ht="17.25" customHeight="1" x14ac:dyDescent="0.25">
      <c r="A16" s="237" t="s">
        <v>178</v>
      </c>
      <c r="B16" s="182" t="s">
        <v>28</v>
      </c>
      <c r="C16" s="181"/>
      <c r="D16" s="180"/>
      <c r="E16" s="186"/>
      <c r="F16" s="185"/>
      <c r="G16" s="184"/>
      <c r="H16" s="181"/>
      <c r="I16" s="184"/>
      <c r="J16" s="181"/>
      <c r="K16" s="184"/>
      <c r="L16" s="256"/>
    </row>
    <row r="17" spans="1:12" ht="17.25" customHeight="1" x14ac:dyDescent="0.25">
      <c r="A17" s="237" t="s">
        <v>177</v>
      </c>
      <c r="B17" s="182" t="s">
        <v>28</v>
      </c>
      <c r="C17" s="181"/>
      <c r="D17" s="180"/>
      <c r="E17" s="186"/>
      <c r="F17" s="185"/>
      <c r="G17" s="184"/>
      <c r="H17" s="181"/>
      <c r="I17" s="184"/>
      <c r="J17" s="181"/>
      <c r="K17" s="184"/>
      <c r="L17" s="256"/>
    </row>
    <row r="18" spans="1:12" ht="47.25" customHeight="1" x14ac:dyDescent="0.25">
      <c r="A18" s="237" t="s">
        <v>176</v>
      </c>
      <c r="B18" s="182" t="s">
        <v>28</v>
      </c>
      <c r="C18" s="181">
        <v>14</v>
      </c>
      <c r="D18" s="180">
        <v>13</v>
      </c>
      <c r="E18" s="186">
        <v>13</v>
      </c>
      <c r="F18" s="185">
        <v>12</v>
      </c>
      <c r="G18" s="184">
        <v>13</v>
      </c>
      <c r="H18" s="181">
        <v>12</v>
      </c>
      <c r="I18" s="184">
        <v>13</v>
      </c>
      <c r="J18" s="181">
        <v>13</v>
      </c>
      <c r="K18" s="184">
        <v>14</v>
      </c>
      <c r="L18" s="256"/>
    </row>
    <row r="19" spans="1:12" ht="17.25" customHeight="1" x14ac:dyDescent="0.25">
      <c r="A19" s="237" t="s">
        <v>175</v>
      </c>
      <c r="B19" s="182" t="s">
        <v>28</v>
      </c>
      <c r="C19" s="181">
        <v>11</v>
      </c>
      <c r="D19" s="180">
        <v>11</v>
      </c>
      <c r="E19" s="179">
        <v>11</v>
      </c>
      <c r="F19" s="179">
        <v>11</v>
      </c>
      <c r="G19" s="179">
        <v>11</v>
      </c>
      <c r="H19" s="179">
        <v>11</v>
      </c>
      <c r="I19" s="179">
        <v>11</v>
      </c>
      <c r="J19" s="179">
        <v>11</v>
      </c>
      <c r="K19" s="179">
        <v>11</v>
      </c>
      <c r="L19" s="256"/>
    </row>
    <row r="20" spans="1:12" ht="26.25" customHeight="1" x14ac:dyDescent="0.25">
      <c r="A20" s="237" t="s">
        <v>174</v>
      </c>
      <c r="B20" s="182" t="s">
        <v>28</v>
      </c>
      <c r="C20" s="181">
        <v>28</v>
      </c>
      <c r="D20" s="180">
        <v>33</v>
      </c>
      <c r="E20" s="186">
        <v>33</v>
      </c>
      <c r="F20" s="185">
        <v>32</v>
      </c>
      <c r="G20" s="184">
        <v>33</v>
      </c>
      <c r="H20" s="181">
        <v>31</v>
      </c>
      <c r="I20" s="184">
        <v>32</v>
      </c>
      <c r="J20" s="181">
        <v>30</v>
      </c>
      <c r="K20" s="184">
        <v>31</v>
      </c>
      <c r="L20" s="256"/>
    </row>
    <row r="21" spans="1:12" ht="26.25" customHeight="1" x14ac:dyDescent="0.25">
      <c r="A21" s="237" t="s">
        <v>173</v>
      </c>
      <c r="B21" s="182" t="s">
        <v>28</v>
      </c>
      <c r="C21" s="181">
        <v>8</v>
      </c>
      <c r="D21" s="180">
        <v>8</v>
      </c>
      <c r="E21" s="179">
        <v>8</v>
      </c>
      <c r="F21" s="179">
        <v>8</v>
      </c>
      <c r="G21" s="179">
        <v>8</v>
      </c>
      <c r="H21" s="179">
        <v>8</v>
      </c>
      <c r="I21" s="179">
        <v>8</v>
      </c>
      <c r="J21" s="179">
        <v>8</v>
      </c>
      <c r="K21" s="179">
        <v>8</v>
      </c>
      <c r="L21" s="256"/>
    </row>
    <row r="22" spans="1:12" ht="22.5" customHeight="1" x14ac:dyDescent="0.25">
      <c r="A22" s="237" t="s">
        <v>172</v>
      </c>
      <c r="B22" s="182" t="s">
        <v>28</v>
      </c>
      <c r="C22" s="181"/>
      <c r="D22" s="180"/>
      <c r="E22" s="186"/>
      <c r="F22" s="185"/>
      <c r="G22" s="184"/>
      <c r="H22" s="181"/>
      <c r="I22" s="184"/>
      <c r="J22" s="181"/>
      <c r="K22" s="184"/>
      <c r="L22" s="256"/>
    </row>
    <row r="23" spans="1:12" ht="17.25" customHeight="1" x14ac:dyDescent="0.25">
      <c r="A23" s="237" t="s">
        <v>171</v>
      </c>
      <c r="B23" s="182" t="s">
        <v>28</v>
      </c>
      <c r="C23" s="181">
        <v>49</v>
      </c>
      <c r="D23" s="180">
        <v>47</v>
      </c>
      <c r="E23" s="186">
        <v>46</v>
      </c>
      <c r="F23" s="185">
        <v>45</v>
      </c>
      <c r="G23" s="184">
        <v>46</v>
      </c>
      <c r="H23" s="181">
        <v>45</v>
      </c>
      <c r="I23" s="184">
        <v>46</v>
      </c>
      <c r="J23" s="181">
        <v>45</v>
      </c>
      <c r="K23" s="184">
        <v>46</v>
      </c>
      <c r="L23" s="256"/>
    </row>
    <row r="24" spans="1:12" s="153" customFormat="1" ht="25.5" customHeight="1" x14ac:dyDescent="0.2">
      <c r="A24" s="220" t="s">
        <v>203</v>
      </c>
      <c r="B24" s="182" t="s">
        <v>28</v>
      </c>
      <c r="C24" s="271">
        <f t="shared" ref="C24:K24" si="2">SUM(C28:C38)</f>
        <v>375</v>
      </c>
      <c r="D24" s="271">
        <f t="shared" si="2"/>
        <v>416</v>
      </c>
      <c r="E24" s="269">
        <f t="shared" si="2"/>
        <v>401</v>
      </c>
      <c r="F24" s="270">
        <f t="shared" si="2"/>
        <v>396</v>
      </c>
      <c r="G24" s="269">
        <f t="shared" si="2"/>
        <v>404</v>
      </c>
      <c r="H24" s="270">
        <f t="shared" si="2"/>
        <v>397</v>
      </c>
      <c r="I24" s="269">
        <f t="shared" si="2"/>
        <v>407</v>
      </c>
      <c r="J24" s="270">
        <f t="shared" si="2"/>
        <v>400</v>
      </c>
      <c r="K24" s="269">
        <f t="shared" si="2"/>
        <v>410</v>
      </c>
      <c r="L24" s="256"/>
    </row>
    <row r="25" spans="1:12" s="153" customFormat="1" ht="16.5" customHeight="1" x14ac:dyDescent="0.2">
      <c r="A25" s="220" t="s">
        <v>157</v>
      </c>
      <c r="B25" s="182"/>
      <c r="C25" s="263"/>
      <c r="D25" s="268"/>
      <c r="E25" s="267"/>
      <c r="F25" s="263"/>
      <c r="G25" s="266"/>
      <c r="H25" s="265"/>
      <c r="I25" s="264"/>
      <c r="J25" s="263"/>
      <c r="K25" s="262"/>
      <c r="L25" s="256"/>
    </row>
    <row r="26" spans="1:12" s="153" customFormat="1" ht="30" customHeight="1" x14ac:dyDescent="0.2">
      <c r="A26" s="219" t="s">
        <v>202</v>
      </c>
      <c r="B26" s="182" t="s">
        <v>28</v>
      </c>
      <c r="C26" s="181">
        <v>1</v>
      </c>
      <c r="D26" s="180">
        <v>1</v>
      </c>
      <c r="E26" s="186">
        <v>3</v>
      </c>
      <c r="F26" s="188">
        <v>3</v>
      </c>
      <c r="G26" s="188">
        <v>4</v>
      </c>
      <c r="H26" s="188">
        <v>3</v>
      </c>
      <c r="I26" s="188">
        <v>4</v>
      </c>
      <c r="J26" s="188">
        <v>3</v>
      </c>
      <c r="K26" s="188">
        <v>4</v>
      </c>
      <c r="L26" s="256"/>
    </row>
    <row r="27" spans="1:12" ht="21" customHeight="1" x14ac:dyDescent="0.25">
      <c r="A27" s="237" t="s">
        <v>185</v>
      </c>
      <c r="B27" s="182"/>
      <c r="C27" s="258"/>
      <c r="D27" s="261"/>
      <c r="E27" s="260"/>
      <c r="F27" s="259"/>
      <c r="G27" s="257"/>
      <c r="H27" s="258"/>
      <c r="I27" s="257"/>
      <c r="J27" s="258"/>
      <c r="K27" s="257"/>
      <c r="L27" s="256"/>
    </row>
    <row r="28" spans="1:12" ht="23.25" customHeight="1" x14ac:dyDescent="0.25">
      <c r="A28" s="237" t="s">
        <v>181</v>
      </c>
      <c r="B28" s="182" t="s">
        <v>28</v>
      </c>
      <c r="C28" s="181">
        <v>17</v>
      </c>
      <c r="D28" s="180">
        <v>22</v>
      </c>
      <c r="E28" s="186">
        <v>22</v>
      </c>
      <c r="F28" s="185">
        <v>20</v>
      </c>
      <c r="G28" s="184">
        <v>21</v>
      </c>
      <c r="H28" s="181">
        <v>19</v>
      </c>
      <c r="I28" s="184">
        <v>20</v>
      </c>
      <c r="J28" s="181">
        <v>19</v>
      </c>
      <c r="K28" s="184">
        <v>20</v>
      </c>
      <c r="L28" s="256"/>
    </row>
    <row r="29" spans="1:12" ht="24" customHeight="1" x14ac:dyDescent="0.25">
      <c r="A29" s="237" t="s">
        <v>180</v>
      </c>
      <c r="B29" s="182" t="s">
        <v>28</v>
      </c>
      <c r="C29" s="181">
        <v>2</v>
      </c>
      <c r="D29" s="180">
        <v>1</v>
      </c>
      <c r="E29" s="179">
        <v>1</v>
      </c>
      <c r="F29" s="179">
        <v>1</v>
      </c>
      <c r="G29" s="179">
        <v>1</v>
      </c>
      <c r="H29" s="179">
        <v>1</v>
      </c>
      <c r="I29" s="179">
        <v>1</v>
      </c>
      <c r="J29" s="179">
        <v>1</v>
      </c>
      <c r="K29" s="179">
        <v>1</v>
      </c>
      <c r="L29" s="256"/>
    </row>
    <row r="30" spans="1:12" ht="17.25" customHeight="1" x14ac:dyDescent="0.25">
      <c r="A30" s="237" t="s">
        <v>179</v>
      </c>
      <c r="B30" s="182" t="s">
        <v>28</v>
      </c>
      <c r="C30" s="181"/>
      <c r="D30" s="180"/>
      <c r="E30" s="186"/>
      <c r="F30" s="185"/>
      <c r="G30" s="184"/>
      <c r="H30" s="181"/>
      <c r="I30" s="184"/>
      <c r="J30" s="181"/>
      <c r="K30" s="184"/>
      <c r="L30" s="256"/>
    </row>
    <row r="31" spans="1:12" ht="17.25" customHeight="1" x14ac:dyDescent="0.25">
      <c r="A31" s="237" t="s">
        <v>178</v>
      </c>
      <c r="B31" s="182" t="s">
        <v>28</v>
      </c>
      <c r="C31" s="181">
        <v>1</v>
      </c>
      <c r="D31" s="180">
        <v>3</v>
      </c>
      <c r="E31" s="186">
        <v>3</v>
      </c>
      <c r="F31" s="188">
        <v>3</v>
      </c>
      <c r="G31" s="188">
        <v>3</v>
      </c>
      <c r="H31" s="188">
        <v>3</v>
      </c>
      <c r="I31" s="188">
        <v>3</v>
      </c>
      <c r="J31" s="188">
        <v>3</v>
      </c>
      <c r="K31" s="188">
        <v>3</v>
      </c>
      <c r="L31" s="256"/>
    </row>
    <row r="32" spans="1:12" ht="17.25" customHeight="1" x14ac:dyDescent="0.25">
      <c r="A32" s="237" t="s">
        <v>177</v>
      </c>
      <c r="B32" s="182" t="s">
        <v>28</v>
      </c>
      <c r="C32" s="181"/>
      <c r="D32" s="180"/>
      <c r="E32" s="186"/>
      <c r="F32" s="185"/>
      <c r="G32" s="184"/>
      <c r="H32" s="181"/>
      <c r="I32" s="184"/>
      <c r="J32" s="181"/>
      <c r="K32" s="184"/>
      <c r="L32" s="256"/>
    </row>
    <row r="33" spans="1:12" ht="45" customHeight="1" x14ac:dyDescent="0.25">
      <c r="A33" s="237" t="s">
        <v>176</v>
      </c>
      <c r="B33" s="182" t="s">
        <v>28</v>
      </c>
      <c r="C33" s="181">
        <v>10</v>
      </c>
      <c r="D33" s="180">
        <v>8</v>
      </c>
      <c r="E33" s="186">
        <v>8</v>
      </c>
      <c r="F33" s="185">
        <v>8</v>
      </c>
      <c r="G33" s="184">
        <v>9</v>
      </c>
      <c r="H33" s="181">
        <v>8</v>
      </c>
      <c r="I33" s="184">
        <v>9</v>
      </c>
      <c r="J33" s="181">
        <v>8</v>
      </c>
      <c r="K33" s="184">
        <v>9</v>
      </c>
      <c r="L33" s="256"/>
    </row>
    <row r="34" spans="1:12" ht="17.25" customHeight="1" x14ac:dyDescent="0.25">
      <c r="A34" s="237" t="s">
        <v>175</v>
      </c>
      <c r="B34" s="182" t="s">
        <v>28</v>
      </c>
      <c r="C34" s="181">
        <v>41</v>
      </c>
      <c r="D34" s="180">
        <v>55</v>
      </c>
      <c r="E34" s="186">
        <v>53</v>
      </c>
      <c r="F34" s="185">
        <v>52</v>
      </c>
      <c r="G34" s="184">
        <v>53</v>
      </c>
      <c r="H34" s="181">
        <v>51</v>
      </c>
      <c r="I34" s="184">
        <v>52</v>
      </c>
      <c r="J34" s="181">
        <v>50</v>
      </c>
      <c r="K34" s="184">
        <v>51</v>
      </c>
      <c r="L34" s="256"/>
    </row>
    <row r="35" spans="1:12" ht="23.25" customHeight="1" x14ac:dyDescent="0.25">
      <c r="A35" s="237" t="s">
        <v>174</v>
      </c>
      <c r="B35" s="182" t="s">
        <v>28</v>
      </c>
      <c r="C35" s="181">
        <v>143</v>
      </c>
      <c r="D35" s="180">
        <v>141</v>
      </c>
      <c r="E35" s="186">
        <v>138</v>
      </c>
      <c r="F35" s="185">
        <v>135</v>
      </c>
      <c r="G35" s="184">
        <v>136</v>
      </c>
      <c r="H35" s="181">
        <v>133</v>
      </c>
      <c r="I35" s="184">
        <v>135</v>
      </c>
      <c r="J35" s="181">
        <v>130</v>
      </c>
      <c r="K35" s="184">
        <v>132</v>
      </c>
      <c r="L35" s="256"/>
    </row>
    <row r="36" spans="1:12" ht="17.25" customHeight="1" x14ac:dyDescent="0.25">
      <c r="A36" s="237" t="s">
        <v>173</v>
      </c>
      <c r="B36" s="182" t="s">
        <v>28</v>
      </c>
      <c r="C36" s="181">
        <v>76</v>
      </c>
      <c r="D36" s="180">
        <v>65</v>
      </c>
      <c r="E36" s="186">
        <v>63</v>
      </c>
      <c r="F36" s="185">
        <v>60</v>
      </c>
      <c r="G36" s="184">
        <v>62</v>
      </c>
      <c r="H36" s="181">
        <v>60</v>
      </c>
      <c r="I36" s="184">
        <v>62</v>
      </c>
      <c r="J36" s="181">
        <v>61</v>
      </c>
      <c r="K36" s="184">
        <v>63</v>
      </c>
      <c r="L36" s="256"/>
    </row>
    <row r="37" spans="1:12" ht="21.75" customHeight="1" x14ac:dyDescent="0.25">
      <c r="A37" s="237" t="s">
        <v>172</v>
      </c>
      <c r="B37" s="182" t="s">
        <v>28</v>
      </c>
      <c r="C37" s="181">
        <v>3</v>
      </c>
      <c r="D37" s="180">
        <v>6</v>
      </c>
      <c r="E37" s="186">
        <v>8</v>
      </c>
      <c r="F37" s="185">
        <v>10</v>
      </c>
      <c r="G37" s="184">
        <v>11</v>
      </c>
      <c r="H37" s="181">
        <v>12</v>
      </c>
      <c r="I37" s="184">
        <v>13</v>
      </c>
      <c r="J37" s="181">
        <v>13</v>
      </c>
      <c r="K37" s="184">
        <v>14</v>
      </c>
      <c r="L37" s="256"/>
    </row>
    <row r="38" spans="1:12" ht="17.25" customHeight="1" x14ac:dyDescent="0.2">
      <c r="A38" s="237" t="s">
        <v>171</v>
      </c>
      <c r="B38" s="182" t="s">
        <v>28</v>
      </c>
      <c r="C38" s="181">
        <v>82</v>
      </c>
      <c r="D38" s="180">
        <v>115</v>
      </c>
      <c r="E38" s="186">
        <v>105</v>
      </c>
      <c r="F38" s="185">
        <v>107</v>
      </c>
      <c r="G38" s="184">
        <v>108</v>
      </c>
      <c r="H38" s="181">
        <v>110</v>
      </c>
      <c r="I38" s="184">
        <v>112</v>
      </c>
      <c r="J38" s="181">
        <v>115</v>
      </c>
      <c r="K38" s="184">
        <v>117</v>
      </c>
      <c r="L38" s="162"/>
    </row>
    <row r="39" spans="1:12" s="153" customFormat="1" ht="25.5" customHeight="1" x14ac:dyDescent="0.2">
      <c r="A39" s="220" t="s">
        <v>201</v>
      </c>
      <c r="B39" s="182" t="s">
        <v>28</v>
      </c>
      <c r="C39" s="181">
        <v>0</v>
      </c>
      <c r="D39" s="208">
        <v>0</v>
      </c>
      <c r="E39" s="208">
        <v>0</v>
      </c>
      <c r="F39" s="208">
        <v>0</v>
      </c>
      <c r="G39" s="208">
        <v>0</v>
      </c>
      <c r="H39" s="208">
        <v>0</v>
      </c>
      <c r="I39" s="208">
        <v>0</v>
      </c>
      <c r="J39" s="208">
        <v>0</v>
      </c>
      <c r="K39" s="208">
        <v>0</v>
      </c>
      <c r="L39" s="162"/>
    </row>
    <row r="40" spans="1:12" s="153" customFormat="1" ht="25.5" customHeight="1" x14ac:dyDescent="0.2">
      <c r="A40" s="220" t="s">
        <v>200</v>
      </c>
      <c r="B40" s="182" t="s">
        <v>28</v>
      </c>
      <c r="C40" s="181">
        <v>3</v>
      </c>
      <c r="D40" s="180">
        <v>2</v>
      </c>
      <c r="E40" s="179">
        <v>2</v>
      </c>
      <c r="F40" s="179">
        <v>2</v>
      </c>
      <c r="G40" s="179">
        <v>2</v>
      </c>
      <c r="H40" s="179">
        <v>2</v>
      </c>
      <c r="I40" s="179">
        <v>2</v>
      </c>
      <c r="J40" s="179">
        <v>2</v>
      </c>
      <c r="K40" s="179">
        <v>2</v>
      </c>
      <c r="L40" s="162"/>
    </row>
    <row r="41" spans="1:12" s="153" customFormat="1" ht="78.75" customHeight="1" x14ac:dyDescent="0.2">
      <c r="A41" s="255" t="s">
        <v>199</v>
      </c>
      <c r="B41" s="254" t="s">
        <v>28</v>
      </c>
      <c r="C41" s="251"/>
      <c r="D41" s="253"/>
      <c r="E41" s="252"/>
      <c r="F41" s="251"/>
      <c r="G41" s="250"/>
      <c r="H41" s="249"/>
      <c r="I41" s="250"/>
      <c r="J41" s="249"/>
      <c r="K41" s="248"/>
      <c r="L41" s="247" t="s">
        <v>127</v>
      </c>
    </row>
    <row r="42" spans="1:12" ht="24" customHeight="1" x14ac:dyDescent="0.2">
      <c r="A42" s="197" t="s">
        <v>198</v>
      </c>
      <c r="B42" s="209" t="s">
        <v>0</v>
      </c>
      <c r="C42" s="196">
        <f t="shared" ref="C42:K42" si="3">SUM(C43:C47)</f>
        <v>1687</v>
      </c>
      <c r="D42" s="196">
        <f t="shared" si="3"/>
        <v>1669</v>
      </c>
      <c r="E42" s="196">
        <f t="shared" si="3"/>
        <v>1635</v>
      </c>
      <c r="F42" s="196">
        <f t="shared" si="3"/>
        <v>1619</v>
      </c>
      <c r="G42" s="196">
        <f t="shared" si="3"/>
        <v>1629</v>
      </c>
      <c r="H42" s="196">
        <f t="shared" si="3"/>
        <v>1610</v>
      </c>
      <c r="I42" s="196">
        <f t="shared" si="3"/>
        <v>1622</v>
      </c>
      <c r="J42" s="196">
        <f t="shared" si="3"/>
        <v>1602</v>
      </c>
      <c r="K42" s="196">
        <f t="shared" si="3"/>
        <v>1617</v>
      </c>
      <c r="L42" s="162"/>
    </row>
    <row r="43" spans="1:12" ht="40.5" customHeight="1" x14ac:dyDescent="0.2">
      <c r="A43" s="220" t="s">
        <v>197</v>
      </c>
      <c r="B43" s="182" t="s">
        <v>0</v>
      </c>
      <c r="C43" s="181">
        <v>1008</v>
      </c>
      <c r="D43" s="180">
        <v>951</v>
      </c>
      <c r="E43" s="186">
        <v>932</v>
      </c>
      <c r="F43" s="185">
        <v>921</v>
      </c>
      <c r="G43" s="184">
        <v>923</v>
      </c>
      <c r="H43" s="181">
        <v>911</v>
      </c>
      <c r="I43" s="184">
        <v>913</v>
      </c>
      <c r="J43" s="181">
        <v>900</v>
      </c>
      <c r="K43" s="184">
        <v>905</v>
      </c>
      <c r="L43" s="162"/>
    </row>
    <row r="44" spans="1:12" ht="29.25" customHeight="1" x14ac:dyDescent="0.2">
      <c r="A44" s="219" t="s">
        <v>196</v>
      </c>
      <c r="B44" s="182" t="s">
        <v>0</v>
      </c>
      <c r="C44" s="181">
        <f t="shared" ref="C44:K44" si="4">C24</f>
        <v>375</v>
      </c>
      <c r="D44" s="208">
        <f t="shared" si="4"/>
        <v>416</v>
      </c>
      <c r="E44" s="208">
        <f t="shared" si="4"/>
        <v>401</v>
      </c>
      <c r="F44" s="208">
        <f t="shared" si="4"/>
        <v>396</v>
      </c>
      <c r="G44" s="208">
        <f t="shared" si="4"/>
        <v>404</v>
      </c>
      <c r="H44" s="208">
        <f t="shared" si="4"/>
        <v>397</v>
      </c>
      <c r="I44" s="208">
        <f t="shared" si="4"/>
        <v>407</v>
      </c>
      <c r="J44" s="208">
        <f t="shared" si="4"/>
        <v>400</v>
      </c>
      <c r="K44" s="208">
        <f t="shared" si="4"/>
        <v>410</v>
      </c>
      <c r="L44" s="162"/>
    </row>
    <row r="45" spans="1:12" ht="24.75" customHeight="1" x14ac:dyDescent="0.2">
      <c r="A45" s="220" t="s">
        <v>195</v>
      </c>
      <c r="B45" s="182" t="s">
        <v>0</v>
      </c>
      <c r="C45" s="181">
        <v>302</v>
      </c>
      <c r="D45" s="180">
        <v>300</v>
      </c>
      <c r="E45" s="179">
        <v>300</v>
      </c>
      <c r="F45" s="179">
        <v>300</v>
      </c>
      <c r="G45" s="179">
        <v>300</v>
      </c>
      <c r="H45" s="179">
        <v>300</v>
      </c>
      <c r="I45" s="179">
        <v>300</v>
      </c>
      <c r="J45" s="179">
        <v>300</v>
      </c>
      <c r="K45" s="179">
        <v>300</v>
      </c>
      <c r="L45" s="162"/>
    </row>
    <row r="46" spans="1:12" ht="22.5" customHeight="1" x14ac:dyDescent="0.2">
      <c r="A46" s="220" t="s">
        <v>194</v>
      </c>
      <c r="B46" s="182" t="s">
        <v>0</v>
      </c>
      <c r="C46" s="181">
        <v>0</v>
      </c>
      <c r="D46" s="208">
        <v>0</v>
      </c>
      <c r="E46" s="208">
        <v>0</v>
      </c>
      <c r="F46" s="208">
        <v>0</v>
      </c>
      <c r="G46" s="208">
        <v>0</v>
      </c>
      <c r="H46" s="208">
        <v>0</v>
      </c>
      <c r="I46" s="208">
        <v>0</v>
      </c>
      <c r="J46" s="208">
        <v>0</v>
      </c>
      <c r="K46" s="208">
        <v>0</v>
      </c>
      <c r="L46" s="162"/>
    </row>
    <row r="47" spans="1:12" ht="21" customHeight="1" x14ac:dyDescent="0.2">
      <c r="A47" s="220" t="s">
        <v>193</v>
      </c>
      <c r="B47" s="182" t="s">
        <v>0</v>
      </c>
      <c r="C47" s="181">
        <v>2</v>
      </c>
      <c r="D47" s="208">
        <v>2</v>
      </c>
      <c r="E47" s="208">
        <v>2</v>
      </c>
      <c r="F47" s="208">
        <v>2</v>
      </c>
      <c r="G47" s="208">
        <v>2</v>
      </c>
      <c r="H47" s="208">
        <v>2</v>
      </c>
      <c r="I47" s="208">
        <v>2</v>
      </c>
      <c r="J47" s="208">
        <v>2</v>
      </c>
      <c r="K47" s="208">
        <v>2</v>
      </c>
      <c r="L47" s="162"/>
    </row>
    <row r="48" spans="1:12" ht="34.5" customHeight="1" x14ac:dyDescent="0.2">
      <c r="A48" s="237" t="s">
        <v>192</v>
      </c>
      <c r="B48" s="182" t="s">
        <v>135</v>
      </c>
      <c r="C48" s="193">
        <f t="shared" ref="C48:K48" si="5">IF((ISERROR(C42/C126)),0,(C42/C126)*100)</f>
        <v>0</v>
      </c>
      <c r="D48" s="193">
        <f t="shared" si="5"/>
        <v>0</v>
      </c>
      <c r="E48" s="192">
        <f t="shared" si="5"/>
        <v>0</v>
      </c>
      <c r="F48" s="191">
        <f t="shared" si="5"/>
        <v>0</v>
      </c>
      <c r="G48" s="189">
        <f t="shared" si="5"/>
        <v>0</v>
      </c>
      <c r="H48" s="190">
        <f t="shared" si="5"/>
        <v>0</v>
      </c>
      <c r="I48" s="189">
        <f t="shared" si="5"/>
        <v>0</v>
      </c>
      <c r="J48" s="190">
        <f t="shared" si="5"/>
        <v>0</v>
      </c>
      <c r="K48" s="191">
        <f t="shared" si="5"/>
        <v>0</v>
      </c>
      <c r="L48" s="162"/>
    </row>
    <row r="49" spans="1:12" ht="54" customHeight="1" x14ac:dyDescent="0.2">
      <c r="A49" s="237" t="s">
        <v>191</v>
      </c>
      <c r="B49" s="182" t="s">
        <v>0</v>
      </c>
      <c r="C49" s="244">
        <v>5596</v>
      </c>
      <c r="D49" s="245">
        <f>C49*0.9797</f>
        <v>5482.4012000000002</v>
      </c>
      <c r="E49" s="245">
        <f>D49*0.9558</f>
        <v>5240.0790669600001</v>
      </c>
      <c r="F49" s="245">
        <f>E49*0.9852</f>
        <v>5162.5258967689915</v>
      </c>
      <c r="G49" s="245">
        <f>E49*0.9892</f>
        <v>5183.4862130368319</v>
      </c>
      <c r="H49" s="245">
        <f>F49*0.994</f>
        <v>5131.5507413883779</v>
      </c>
      <c r="I49" s="245">
        <f>G49*0.9945</f>
        <v>5154.9770388651295</v>
      </c>
      <c r="J49" s="245">
        <f>H49*0.993</f>
        <v>5095.6298861986588</v>
      </c>
      <c r="K49" s="245">
        <f>I49*0.9935</f>
        <v>5121.4696881125064</v>
      </c>
      <c r="L49" s="162"/>
    </row>
    <row r="50" spans="1:12" ht="48.75" customHeight="1" x14ac:dyDescent="0.2">
      <c r="A50" s="237" t="s">
        <v>190</v>
      </c>
      <c r="B50" s="182" t="s">
        <v>0</v>
      </c>
      <c r="C50" s="244">
        <v>7057</v>
      </c>
      <c r="D50" s="246">
        <f>C50*0.9797</f>
        <v>6913.7429000000002</v>
      </c>
      <c r="E50" s="245">
        <f>D50*0.9558</f>
        <v>6608.1554638200005</v>
      </c>
      <c r="F50" s="245">
        <f>E50*0.9852</f>
        <v>6510.3547629554641</v>
      </c>
      <c r="G50" s="245">
        <f>E50*0.9892</f>
        <v>6536.7873848107447</v>
      </c>
      <c r="H50" s="245">
        <f>F50*0.994</f>
        <v>6471.2926343777317</v>
      </c>
      <c r="I50" s="245">
        <f>G50*0.9945</f>
        <v>6500.8350541942864</v>
      </c>
      <c r="J50" s="245">
        <f>H50*0.993</f>
        <v>6425.9935859370871</v>
      </c>
      <c r="K50" s="245">
        <f>I50*0.9935</f>
        <v>6458.5796263420234</v>
      </c>
      <c r="L50" s="162"/>
    </row>
    <row r="51" spans="1:12" ht="29.25" customHeight="1" x14ac:dyDescent="0.2">
      <c r="A51" s="237" t="s">
        <v>189</v>
      </c>
      <c r="B51" s="182" t="s">
        <v>0</v>
      </c>
      <c r="C51" s="244">
        <v>1008</v>
      </c>
      <c r="D51" s="179">
        <v>951</v>
      </c>
      <c r="E51" s="188">
        <v>932</v>
      </c>
      <c r="F51" s="243">
        <v>921</v>
      </c>
      <c r="G51" s="242">
        <v>923</v>
      </c>
      <c r="H51" s="208">
        <v>911</v>
      </c>
      <c r="I51" s="242">
        <v>913</v>
      </c>
      <c r="J51" s="208">
        <v>900</v>
      </c>
      <c r="K51" s="242">
        <v>905</v>
      </c>
      <c r="L51" s="162"/>
    </row>
    <row r="52" spans="1:12" ht="23.25" customHeight="1" x14ac:dyDescent="0.2">
      <c r="A52" s="241" t="s">
        <v>188</v>
      </c>
      <c r="B52" s="199" t="s">
        <v>28</v>
      </c>
      <c r="C52" s="240">
        <f t="shared" ref="C52:K52" si="6">IF((ISERROR(C9/C122*10000)),0,(C9/C122*10000))</f>
        <v>180.88319907940163</v>
      </c>
      <c r="D52" s="240">
        <f t="shared" si="6"/>
        <v>198.0486384156109</v>
      </c>
      <c r="E52" s="240">
        <f t="shared" si="6"/>
        <v>195.17243928584628</v>
      </c>
      <c r="F52" s="240">
        <f t="shared" si="6"/>
        <v>195.01950195019501</v>
      </c>
      <c r="G52" s="240">
        <f t="shared" si="6"/>
        <v>199.0254872563718</v>
      </c>
      <c r="H52" s="240">
        <f t="shared" si="6"/>
        <v>197.65099395644077</v>
      </c>
      <c r="I52" s="240">
        <f t="shared" si="6"/>
        <v>202.21564610364976</v>
      </c>
      <c r="J52" s="240">
        <f t="shared" si="6"/>
        <v>201.17705889141055</v>
      </c>
      <c r="K52" s="240">
        <f t="shared" si="6"/>
        <v>205.47420072069309</v>
      </c>
      <c r="L52" s="162"/>
    </row>
    <row r="53" spans="1:12" ht="24.75" customHeight="1" x14ac:dyDescent="0.2">
      <c r="A53" s="233" t="s">
        <v>187</v>
      </c>
      <c r="B53" s="209" t="s">
        <v>124</v>
      </c>
      <c r="C53" s="196">
        <f t="shared" ref="C53:K53" si="7">C54+C67+C82+C83</f>
        <v>2622160.0199999996</v>
      </c>
      <c r="D53" s="196">
        <f t="shared" si="7"/>
        <v>2874978.9147263998</v>
      </c>
      <c r="E53" s="228">
        <f t="shared" si="7"/>
        <v>3162445.4061990399</v>
      </c>
      <c r="F53" s="227">
        <f t="shared" si="7"/>
        <v>3467720.1385734957</v>
      </c>
      <c r="G53" s="227">
        <f t="shared" si="7"/>
        <v>3468542.7727191071</v>
      </c>
      <c r="H53" s="239">
        <f t="shared" si="7"/>
        <v>3738175.0313822282</v>
      </c>
      <c r="I53" s="238">
        <f t="shared" si="7"/>
        <v>3742530.4332639165</v>
      </c>
      <c r="J53" s="239">
        <f t="shared" si="7"/>
        <v>4018512.7837358955</v>
      </c>
      <c r="K53" s="238">
        <f t="shared" si="7"/>
        <v>4026936.8901919737</v>
      </c>
      <c r="L53" s="162"/>
    </row>
    <row r="54" spans="1:12" s="153" customFormat="1" ht="42.75" customHeight="1" x14ac:dyDescent="0.2">
      <c r="A54" s="220" t="s">
        <v>186</v>
      </c>
      <c r="B54" s="182" t="s">
        <v>131</v>
      </c>
      <c r="C54" s="193">
        <f t="shared" ref="C54:K54" si="8">SUM(C56:C66)</f>
        <v>1743221.2399999998</v>
      </c>
      <c r="D54" s="193">
        <f t="shared" si="8"/>
        <v>1911128.3098367997</v>
      </c>
      <c r="E54" s="193">
        <f t="shared" si="8"/>
        <v>2102241.14082048</v>
      </c>
      <c r="F54" s="193">
        <f t="shared" si="8"/>
        <v>2305191.5005552894</v>
      </c>
      <c r="G54" s="193">
        <f t="shared" si="8"/>
        <v>2305738.0832519028</v>
      </c>
      <c r="H54" s="193">
        <f t="shared" si="8"/>
        <v>2484996.4375986019</v>
      </c>
      <c r="I54" s="193">
        <f t="shared" si="8"/>
        <v>2487891.3918288029</v>
      </c>
      <c r="J54" s="193">
        <f t="shared" si="8"/>
        <v>2671371.1704184972</v>
      </c>
      <c r="K54" s="193">
        <f t="shared" si="8"/>
        <v>2676971.1376077915</v>
      </c>
      <c r="L54" s="162"/>
    </row>
    <row r="55" spans="1:12" ht="18" customHeight="1" x14ac:dyDescent="0.2">
      <c r="A55" s="237" t="s">
        <v>185</v>
      </c>
      <c r="B55" s="182"/>
      <c r="C55" s="190"/>
      <c r="D55" s="193"/>
      <c r="E55" s="192"/>
      <c r="F55" s="191"/>
      <c r="G55" s="189"/>
      <c r="H55" s="190"/>
      <c r="I55" s="189"/>
      <c r="J55" s="190"/>
      <c r="K55" s="189"/>
      <c r="L55" s="162"/>
    </row>
    <row r="56" spans="1:12" ht="21.75" customHeight="1" x14ac:dyDescent="0.2">
      <c r="A56" s="237" t="s">
        <v>181</v>
      </c>
      <c r="B56" s="182" t="s">
        <v>131</v>
      </c>
      <c r="C56" s="181">
        <v>409186.65</v>
      </c>
      <c r="D56" s="188">
        <f>C56*1.09632</f>
        <v>448599.50812800002</v>
      </c>
      <c r="E56" s="188">
        <f>D56*1.1</f>
        <v>493459.45894080005</v>
      </c>
      <c r="F56" s="188">
        <f>E56*1.09654</f>
        <v>541098.03510694497</v>
      </c>
      <c r="G56" s="188">
        <f>E56*1.0968</f>
        <v>541226.33456626954</v>
      </c>
      <c r="H56" s="188">
        <f>F56*1.078</f>
        <v>583303.68184528674</v>
      </c>
      <c r="I56" s="188">
        <f>G56*1.079</f>
        <v>583983.21499700483</v>
      </c>
      <c r="J56" s="188">
        <f>H56*1.075</f>
        <v>627051.45798368321</v>
      </c>
      <c r="K56" s="188">
        <f>I56*1.076</f>
        <v>628365.9393367772</v>
      </c>
      <c r="L56" s="162"/>
    </row>
    <row r="57" spans="1:12" ht="21" customHeight="1" x14ac:dyDescent="0.2">
      <c r="A57" s="237" t="s">
        <v>180</v>
      </c>
      <c r="B57" s="182" t="s">
        <v>131</v>
      </c>
      <c r="C57" s="181">
        <v>26433.93</v>
      </c>
      <c r="D57" s="188">
        <f>C57*1.09632</f>
        <v>28980.046137599998</v>
      </c>
      <c r="E57" s="188">
        <f>D57*1.1</f>
        <v>31878.050751360002</v>
      </c>
      <c r="F57" s="188">
        <f>E57*1.09654</f>
        <v>34955.557770896296</v>
      </c>
      <c r="G57" s="188">
        <f>E57*1.0968</f>
        <v>34963.846064091653</v>
      </c>
      <c r="H57" s="188">
        <f>F57*1.078</f>
        <v>37682.091277026208</v>
      </c>
      <c r="I57" s="188">
        <f>G57*1.079</f>
        <v>37725.989903154892</v>
      </c>
      <c r="J57" s="188">
        <f>H57*1.075</f>
        <v>40508.248122803168</v>
      </c>
      <c r="K57" s="188">
        <f>I57*1.076</f>
        <v>40593.165135794668</v>
      </c>
      <c r="L57" s="162"/>
    </row>
    <row r="58" spans="1:12" ht="18" customHeight="1" x14ac:dyDescent="0.2">
      <c r="A58" s="237" t="s">
        <v>179</v>
      </c>
      <c r="B58" s="182" t="s">
        <v>131</v>
      </c>
      <c r="C58" s="181"/>
      <c r="D58" s="180"/>
      <c r="E58" s="186"/>
      <c r="F58" s="185"/>
      <c r="G58" s="184"/>
      <c r="H58" s="181"/>
      <c r="I58" s="184"/>
      <c r="J58" s="181"/>
      <c r="K58" s="184"/>
      <c r="L58" s="162"/>
    </row>
    <row r="59" spans="1:12" ht="18" customHeight="1" x14ac:dyDescent="0.2">
      <c r="A59" s="237" t="s">
        <v>178</v>
      </c>
      <c r="B59" s="182" t="s">
        <v>131</v>
      </c>
      <c r="C59" s="181"/>
      <c r="D59" s="180"/>
      <c r="E59" s="186"/>
      <c r="F59" s="185"/>
      <c r="G59" s="184"/>
      <c r="H59" s="181"/>
      <c r="I59" s="184"/>
      <c r="J59" s="181"/>
      <c r="K59" s="184"/>
      <c r="L59" s="162"/>
    </row>
    <row r="60" spans="1:12" ht="18" customHeight="1" x14ac:dyDescent="0.2">
      <c r="A60" s="237" t="s">
        <v>177</v>
      </c>
      <c r="B60" s="182" t="s">
        <v>131</v>
      </c>
      <c r="C60" s="181"/>
      <c r="D60" s="180"/>
      <c r="E60" s="186"/>
      <c r="F60" s="185"/>
      <c r="G60" s="184"/>
      <c r="H60" s="181"/>
      <c r="I60" s="184"/>
      <c r="J60" s="181"/>
      <c r="K60" s="184"/>
      <c r="L60" s="162"/>
    </row>
    <row r="61" spans="1:12" ht="46.5" customHeight="1" x14ac:dyDescent="0.2">
      <c r="A61" s="237" t="s">
        <v>176</v>
      </c>
      <c r="B61" s="182" t="s">
        <v>131</v>
      </c>
      <c r="C61" s="181">
        <v>182220.64</v>
      </c>
      <c r="D61" s="188">
        <f>C61*1.09632</f>
        <v>199772.1320448</v>
      </c>
      <c r="E61" s="188">
        <f>D61*1.1</f>
        <v>219749.34524928001</v>
      </c>
      <c r="F61" s="188">
        <f>E61*1.09654</f>
        <v>240963.94703964551</v>
      </c>
      <c r="G61" s="188">
        <f>E61*1.0968</f>
        <v>241021.08186941032</v>
      </c>
      <c r="H61" s="188">
        <f>F61*1.078</f>
        <v>259759.13490873788</v>
      </c>
      <c r="I61" s="188">
        <f>G61*1.079</f>
        <v>260061.74733709372</v>
      </c>
      <c r="J61" s="188">
        <f>H61*1.075</f>
        <v>279241.07002689323</v>
      </c>
      <c r="K61" s="188">
        <f>I61*1.076</f>
        <v>279826.44013471284</v>
      </c>
      <c r="L61" s="162"/>
    </row>
    <row r="62" spans="1:12" ht="18" customHeight="1" x14ac:dyDescent="0.2">
      <c r="A62" s="237" t="s">
        <v>175</v>
      </c>
      <c r="B62" s="182" t="s">
        <v>131</v>
      </c>
      <c r="C62" s="181">
        <v>9022.7099999999991</v>
      </c>
      <c r="D62" s="188">
        <f>C62*1.09632</f>
        <v>9891.7774271999988</v>
      </c>
      <c r="E62" s="188">
        <f>D62*1.1</f>
        <v>10880.95516992</v>
      </c>
      <c r="F62" s="188">
        <f>E62*1.09654</f>
        <v>11931.402582024079</v>
      </c>
      <c r="G62" s="188">
        <f>E62*1.0968</f>
        <v>11934.231630368256</v>
      </c>
      <c r="H62" s="188">
        <f>F62*1.078</f>
        <v>12862.051983421958</v>
      </c>
      <c r="I62" s="188">
        <f>G62*1.079</f>
        <v>12877.035929167349</v>
      </c>
      <c r="J62" s="188">
        <f>H62*1.075</f>
        <v>13826.705882178603</v>
      </c>
      <c r="K62" s="188">
        <f>I62*1.076</f>
        <v>13855.690659784068</v>
      </c>
      <c r="L62" s="162"/>
    </row>
    <row r="63" spans="1:12" ht="21.75" customHeight="1" x14ac:dyDescent="0.2">
      <c r="A63" s="237" t="s">
        <v>174</v>
      </c>
      <c r="B63" s="182" t="s">
        <v>131</v>
      </c>
      <c r="C63" s="181">
        <v>774834.22</v>
      </c>
      <c r="D63" s="188">
        <f>C63*1.09632</f>
        <v>849466.25207039993</v>
      </c>
      <c r="E63" s="188">
        <f>D63*1.1</f>
        <v>934412.87727744004</v>
      </c>
      <c r="F63" s="188">
        <f>E63*1.09654</f>
        <v>1024621.0964498041</v>
      </c>
      <c r="G63" s="188">
        <f>E63*1.0968</f>
        <v>1024864.0437978962</v>
      </c>
      <c r="H63" s="188">
        <f>F63*1.078</f>
        <v>1104541.5419728889</v>
      </c>
      <c r="I63" s="188">
        <f>G63*1.079</f>
        <v>1105828.3032579301</v>
      </c>
      <c r="J63" s="188">
        <f>H63*1.075</f>
        <v>1187382.1576208554</v>
      </c>
      <c r="K63" s="188">
        <f>I63*1.076</f>
        <v>1189871.2543055329</v>
      </c>
      <c r="L63" s="162"/>
    </row>
    <row r="64" spans="1:12" ht="18" customHeight="1" x14ac:dyDescent="0.2">
      <c r="A64" s="237" t="s">
        <v>173</v>
      </c>
      <c r="B64" s="182" t="s">
        <v>131</v>
      </c>
      <c r="C64" s="181">
        <v>13142.24</v>
      </c>
      <c r="D64" s="188">
        <f>C64*1.09632</f>
        <v>14408.1005568</v>
      </c>
      <c r="E64" s="188">
        <f>D64*1.1</f>
        <v>15848.910612480002</v>
      </c>
      <c r="F64" s="188">
        <f>E64*1.09654</f>
        <v>17378.964443008823</v>
      </c>
      <c r="G64" s="188">
        <f>E64*1.0968</f>
        <v>17383.085159768067</v>
      </c>
      <c r="H64" s="188">
        <f>F64*1.078</f>
        <v>18734.523669563514</v>
      </c>
      <c r="I64" s="188">
        <f>G64*1.079</f>
        <v>18756.348887389744</v>
      </c>
      <c r="J64" s="188">
        <f>H64*1.075</f>
        <v>20139.612944780776</v>
      </c>
      <c r="K64" s="188">
        <f>I64*1.076</f>
        <v>20181.831402831365</v>
      </c>
      <c r="L64" s="162"/>
    </row>
    <row r="65" spans="1:12" ht="21" customHeight="1" x14ac:dyDescent="0.2">
      <c r="A65" s="237" t="s">
        <v>172</v>
      </c>
      <c r="B65" s="182" t="s">
        <v>131</v>
      </c>
      <c r="C65" s="181"/>
      <c r="D65" s="180"/>
      <c r="E65" s="186"/>
      <c r="F65" s="185"/>
      <c r="G65" s="184"/>
      <c r="H65" s="181"/>
      <c r="I65" s="184"/>
      <c r="J65" s="181"/>
      <c r="K65" s="184"/>
      <c r="L65" s="162"/>
    </row>
    <row r="66" spans="1:12" ht="18" customHeight="1" x14ac:dyDescent="0.2">
      <c r="A66" s="237" t="s">
        <v>171</v>
      </c>
      <c r="B66" s="182" t="s">
        <v>131</v>
      </c>
      <c r="C66" s="181">
        <v>328380.84999999998</v>
      </c>
      <c r="D66" s="188">
        <f>C66*1.09632</f>
        <v>360010.49347199994</v>
      </c>
      <c r="E66" s="188">
        <f>D66*1.1</f>
        <v>396011.54281919997</v>
      </c>
      <c r="F66" s="188">
        <f>E66*1.09654</f>
        <v>434242.49716296553</v>
      </c>
      <c r="G66" s="188">
        <f>E66*1.0968</f>
        <v>434345.46016409853</v>
      </c>
      <c r="H66" s="188">
        <f>F66*1.078</f>
        <v>468113.41194167687</v>
      </c>
      <c r="I66" s="188">
        <f>G66*1.079</f>
        <v>468658.75151706231</v>
      </c>
      <c r="J66" s="188">
        <f>H66*1.075</f>
        <v>503221.91783730261</v>
      </c>
      <c r="K66" s="188">
        <f>I66*1.076</f>
        <v>504276.81663235906</v>
      </c>
      <c r="L66" s="162"/>
    </row>
    <row r="67" spans="1:12" s="153" customFormat="1" ht="22.5" customHeight="1" x14ac:dyDescent="0.2">
      <c r="A67" s="220" t="s">
        <v>184</v>
      </c>
      <c r="B67" s="182" t="s">
        <v>131</v>
      </c>
      <c r="C67" s="193">
        <f t="shared" ref="C67:K67" si="9">SUM(C71:C81)</f>
        <v>877344.52</v>
      </c>
      <c r="D67" s="193">
        <f t="shared" si="9"/>
        <v>962102.78576639993</v>
      </c>
      <c r="E67" s="193">
        <f t="shared" si="9"/>
        <v>1058281.66434304</v>
      </c>
      <c r="F67" s="193">
        <f t="shared" si="9"/>
        <v>1160420.429078717</v>
      </c>
      <c r="G67" s="193">
        <f t="shared" si="9"/>
        <v>1160695.9806514462</v>
      </c>
      <c r="H67" s="193">
        <f t="shared" si="9"/>
        <v>1250905.9445468569</v>
      </c>
      <c r="I67" s="193">
        <f t="shared" si="9"/>
        <v>1252363.7446229104</v>
      </c>
      <c r="J67" s="193">
        <f t="shared" si="9"/>
        <v>1344698.5153878713</v>
      </c>
      <c r="K67" s="193">
        <f t="shared" si="9"/>
        <v>1347517.5332142517</v>
      </c>
      <c r="L67" s="162"/>
    </row>
    <row r="68" spans="1:12" s="153" customFormat="1" ht="22.5" customHeight="1" x14ac:dyDescent="0.2">
      <c r="A68" s="237" t="s">
        <v>157</v>
      </c>
      <c r="B68" s="182"/>
      <c r="C68" s="190"/>
      <c r="D68" s="193"/>
      <c r="E68" s="192"/>
      <c r="F68" s="191"/>
      <c r="G68" s="189"/>
      <c r="H68" s="190"/>
      <c r="I68" s="189"/>
      <c r="J68" s="190"/>
      <c r="K68" s="189"/>
      <c r="L68" s="162"/>
    </row>
    <row r="69" spans="1:12" s="153" customFormat="1" ht="29.25" customHeight="1" x14ac:dyDescent="0.2">
      <c r="A69" s="219" t="s">
        <v>183</v>
      </c>
      <c r="B69" s="182" t="s">
        <v>131</v>
      </c>
      <c r="C69" s="181">
        <v>28.646000000000001</v>
      </c>
      <c r="D69" s="180">
        <v>137.292</v>
      </c>
      <c r="E69" s="186">
        <v>486.14400000000001</v>
      </c>
      <c r="F69" s="185">
        <v>510.45100000000002</v>
      </c>
      <c r="G69" s="184">
        <v>680.6</v>
      </c>
      <c r="H69" s="181">
        <v>541.08000000000004</v>
      </c>
      <c r="I69" s="184">
        <v>720.14400000000001</v>
      </c>
      <c r="J69" s="181">
        <v>562.77</v>
      </c>
      <c r="K69" s="184">
        <v>750.36</v>
      </c>
      <c r="L69" s="162"/>
    </row>
    <row r="70" spans="1:12" ht="24.75" customHeight="1" x14ac:dyDescent="0.2">
      <c r="A70" s="237" t="s">
        <v>182</v>
      </c>
      <c r="B70" s="182"/>
      <c r="C70" s="190"/>
      <c r="D70" s="193"/>
      <c r="E70" s="192"/>
      <c r="F70" s="191"/>
      <c r="G70" s="189"/>
      <c r="H70" s="190"/>
      <c r="I70" s="189"/>
      <c r="J70" s="190"/>
      <c r="K70" s="189"/>
      <c r="L70" s="162"/>
    </row>
    <row r="71" spans="1:12" ht="23.25" customHeight="1" x14ac:dyDescent="0.2">
      <c r="A71" s="237" t="s">
        <v>181</v>
      </c>
      <c r="B71" s="182" t="s">
        <v>131</v>
      </c>
      <c r="C71" s="181">
        <v>6646.62</v>
      </c>
      <c r="D71" s="188">
        <f>C71*1.09632</f>
        <v>7286.8224383999996</v>
      </c>
      <c r="E71" s="188">
        <f>D71*1.1</f>
        <v>8015.50468224</v>
      </c>
      <c r="F71" s="188">
        <f>E71*1.09654</f>
        <v>8789.3215042634492</v>
      </c>
      <c r="G71" s="188">
        <f>E71*1.0968</f>
        <v>8791.4055354808315</v>
      </c>
      <c r="H71" s="188">
        <f>F71*1.078</f>
        <v>9474.8885815959984</v>
      </c>
      <c r="I71" s="188">
        <f>G71*1.079</f>
        <v>9485.9265727838174</v>
      </c>
      <c r="J71" s="188">
        <f>H71*1.075</f>
        <v>10185.505225215698</v>
      </c>
      <c r="K71" s="188">
        <f>I71*1.076</f>
        <v>10206.856992315388</v>
      </c>
      <c r="L71" s="162"/>
    </row>
    <row r="72" spans="1:12" ht="20.25" customHeight="1" x14ac:dyDescent="0.2">
      <c r="A72" s="237" t="s">
        <v>180</v>
      </c>
      <c r="B72" s="182" t="s">
        <v>131</v>
      </c>
      <c r="C72" s="181">
        <v>6847.35</v>
      </c>
      <c r="D72" s="188">
        <f>C72*1.09632</f>
        <v>7506.8867520000003</v>
      </c>
      <c r="E72" s="188">
        <f>D72*1.1</f>
        <v>8257.5754272000013</v>
      </c>
      <c r="F72" s="188">
        <f>E72*1.09654</f>
        <v>9054.7617589418896</v>
      </c>
      <c r="G72" s="188">
        <f>E72*1.0968</f>
        <v>9056.9087285529622</v>
      </c>
      <c r="H72" s="188">
        <f>F72*1.078</f>
        <v>9761.0331761393572</v>
      </c>
      <c r="I72" s="188">
        <f>G72*1.079</f>
        <v>9772.4045181086458</v>
      </c>
      <c r="J72" s="188">
        <f>H72*1.075</f>
        <v>10493.110664349808</v>
      </c>
      <c r="K72" s="188">
        <f>I72*1.076</f>
        <v>10515.107261484904</v>
      </c>
      <c r="L72" s="162"/>
    </row>
    <row r="73" spans="1:12" ht="17.25" customHeight="1" x14ac:dyDescent="0.2">
      <c r="A73" s="237" t="s">
        <v>179</v>
      </c>
      <c r="B73" s="182" t="s">
        <v>131</v>
      </c>
      <c r="C73" s="181"/>
      <c r="D73" s="180"/>
      <c r="E73" s="186"/>
      <c r="F73" s="185"/>
      <c r="G73" s="184"/>
      <c r="H73" s="181"/>
      <c r="I73" s="184"/>
      <c r="J73" s="181"/>
      <c r="K73" s="184"/>
      <c r="L73" s="162"/>
    </row>
    <row r="74" spans="1:12" ht="17.25" customHeight="1" x14ac:dyDescent="0.2">
      <c r="A74" s="237" t="s">
        <v>178</v>
      </c>
      <c r="B74" s="182" t="s">
        <v>131</v>
      </c>
      <c r="C74" s="181">
        <v>120</v>
      </c>
      <c r="D74" s="180">
        <v>384</v>
      </c>
      <c r="E74" s="186">
        <v>391</v>
      </c>
      <c r="F74" s="185">
        <v>401</v>
      </c>
      <c r="G74" s="184">
        <v>401.5</v>
      </c>
      <c r="H74" s="181">
        <v>405</v>
      </c>
      <c r="I74" s="184">
        <v>406</v>
      </c>
      <c r="J74" s="181">
        <v>410</v>
      </c>
      <c r="K74" s="184">
        <v>411</v>
      </c>
      <c r="L74" s="162"/>
    </row>
    <row r="75" spans="1:12" ht="17.25" customHeight="1" x14ac:dyDescent="0.2">
      <c r="A75" s="237" t="s">
        <v>177</v>
      </c>
      <c r="B75" s="182" t="s">
        <v>131</v>
      </c>
      <c r="C75" s="181"/>
      <c r="D75" s="180"/>
      <c r="E75" s="186"/>
      <c r="F75" s="185"/>
      <c r="G75" s="184"/>
      <c r="H75" s="181"/>
      <c r="I75" s="184"/>
      <c r="J75" s="181"/>
      <c r="K75" s="184"/>
      <c r="L75" s="162"/>
    </row>
    <row r="76" spans="1:12" ht="44.25" customHeight="1" x14ac:dyDescent="0.2">
      <c r="A76" s="237" t="s">
        <v>176</v>
      </c>
      <c r="B76" s="182" t="s">
        <v>131</v>
      </c>
      <c r="C76" s="181">
        <v>70310.98</v>
      </c>
      <c r="D76" s="188">
        <f t="shared" ref="D76:D81" si="10">C76*1.09632</f>
        <v>77083.333593599993</v>
      </c>
      <c r="E76" s="188">
        <f t="shared" ref="E76:E81" si="11">D76*1.1</f>
        <v>84791.666952960004</v>
      </c>
      <c r="F76" s="188">
        <f t="shared" ref="F76:F81" si="12">E76*1.09654</f>
        <v>92977.454480598768</v>
      </c>
      <c r="G76" s="188">
        <f t="shared" ref="G76:G81" si="13">E76*1.0968</f>
        <v>92999.500314006538</v>
      </c>
      <c r="H76" s="188">
        <f t="shared" ref="H76:H81" si="14">F76*1.078</f>
        <v>100229.69593008548</v>
      </c>
      <c r="I76" s="188">
        <f t="shared" ref="I76:I81" si="15">G76*1.079</f>
        <v>100346.46083881306</v>
      </c>
      <c r="J76" s="188">
        <f t="shared" ref="J76:J81" si="16">H76*1.075</f>
        <v>107746.92312484188</v>
      </c>
      <c r="K76" s="188">
        <f t="shared" ref="K76:K81" si="17">I76*1.076</f>
        <v>107972.79186256285</v>
      </c>
      <c r="L76" s="162"/>
    </row>
    <row r="77" spans="1:12" ht="17.25" customHeight="1" x14ac:dyDescent="0.2">
      <c r="A77" s="237" t="s">
        <v>175</v>
      </c>
      <c r="B77" s="182" t="s">
        <v>131</v>
      </c>
      <c r="C77" s="181">
        <v>5154.03</v>
      </c>
      <c r="D77" s="188">
        <f t="shared" si="10"/>
        <v>5650.4661695999994</v>
      </c>
      <c r="E77" s="188">
        <f t="shared" si="11"/>
        <v>6215.5127865599998</v>
      </c>
      <c r="F77" s="188">
        <f t="shared" si="12"/>
        <v>6815.5583909745028</v>
      </c>
      <c r="G77" s="188">
        <f t="shared" si="13"/>
        <v>6817.174424299008</v>
      </c>
      <c r="H77" s="188">
        <f t="shared" si="14"/>
        <v>7347.1719454705144</v>
      </c>
      <c r="I77" s="188">
        <f t="shared" si="15"/>
        <v>7355.7312038186292</v>
      </c>
      <c r="J77" s="188">
        <f t="shared" si="16"/>
        <v>7898.2098413808026</v>
      </c>
      <c r="K77" s="188">
        <f t="shared" si="17"/>
        <v>7914.7667753088454</v>
      </c>
      <c r="L77" s="162"/>
    </row>
    <row r="78" spans="1:12" ht="24" customHeight="1" x14ac:dyDescent="0.2">
      <c r="A78" s="237" t="s">
        <v>174</v>
      </c>
      <c r="B78" s="182" t="s">
        <v>131</v>
      </c>
      <c r="C78" s="181">
        <v>608296.5</v>
      </c>
      <c r="D78" s="188">
        <f t="shared" si="10"/>
        <v>666887.61887999997</v>
      </c>
      <c r="E78" s="188">
        <f t="shared" si="11"/>
        <v>733576.38076800003</v>
      </c>
      <c r="F78" s="188">
        <f t="shared" si="12"/>
        <v>804395.84456734278</v>
      </c>
      <c r="G78" s="188">
        <f t="shared" si="13"/>
        <v>804586.57442634238</v>
      </c>
      <c r="H78" s="188">
        <f t="shared" si="14"/>
        <v>867138.72044359555</v>
      </c>
      <c r="I78" s="188">
        <f t="shared" si="15"/>
        <v>868148.91380602343</v>
      </c>
      <c r="J78" s="188">
        <f t="shared" si="16"/>
        <v>932174.12447686517</v>
      </c>
      <c r="K78" s="188">
        <f t="shared" si="17"/>
        <v>934128.23125528125</v>
      </c>
      <c r="L78" s="162"/>
    </row>
    <row r="79" spans="1:12" ht="17.25" customHeight="1" x14ac:dyDescent="0.2">
      <c r="A79" s="237" t="s">
        <v>173</v>
      </c>
      <c r="B79" s="182" t="s">
        <v>131</v>
      </c>
      <c r="C79" s="181">
        <v>132630.75</v>
      </c>
      <c r="D79" s="188">
        <f t="shared" si="10"/>
        <v>145405.74383999998</v>
      </c>
      <c r="E79" s="188">
        <f t="shared" si="11"/>
        <v>159946.31822399999</v>
      </c>
      <c r="F79" s="188">
        <f t="shared" si="12"/>
        <v>175387.53578534495</v>
      </c>
      <c r="G79" s="188">
        <f t="shared" si="13"/>
        <v>175429.12182808318</v>
      </c>
      <c r="H79" s="188">
        <f t="shared" si="14"/>
        <v>189067.76357660186</v>
      </c>
      <c r="I79" s="188">
        <f t="shared" si="15"/>
        <v>189288.02245250175</v>
      </c>
      <c r="J79" s="188">
        <f t="shared" si="16"/>
        <v>203247.845844847</v>
      </c>
      <c r="K79" s="188">
        <f t="shared" si="17"/>
        <v>203673.91215889191</v>
      </c>
      <c r="L79" s="162"/>
    </row>
    <row r="80" spans="1:12" ht="27.75" customHeight="1" x14ac:dyDescent="0.2">
      <c r="A80" s="237" t="s">
        <v>172</v>
      </c>
      <c r="B80" s="182" t="s">
        <v>131</v>
      </c>
      <c r="C80" s="181">
        <v>1156.25</v>
      </c>
      <c r="D80" s="188">
        <f t="shared" si="10"/>
        <v>1267.6199999999999</v>
      </c>
      <c r="E80" s="188">
        <f t="shared" si="11"/>
        <v>1394.3820000000001</v>
      </c>
      <c r="F80" s="188">
        <f t="shared" si="12"/>
        <v>1528.9956382800001</v>
      </c>
      <c r="G80" s="188">
        <f t="shared" si="13"/>
        <v>1529.3581776000001</v>
      </c>
      <c r="H80" s="188">
        <f t="shared" si="14"/>
        <v>1648.2572980658401</v>
      </c>
      <c r="I80" s="188">
        <f t="shared" si="15"/>
        <v>1650.1774736304001</v>
      </c>
      <c r="J80" s="188">
        <f t="shared" si="16"/>
        <v>1771.8765954207781</v>
      </c>
      <c r="K80" s="188">
        <f t="shared" si="17"/>
        <v>1775.5909616263107</v>
      </c>
      <c r="L80" s="162"/>
    </row>
    <row r="81" spans="1:12" ht="17.25" customHeight="1" x14ac:dyDescent="0.2">
      <c r="A81" s="237" t="s">
        <v>171</v>
      </c>
      <c r="B81" s="182" t="s">
        <v>131</v>
      </c>
      <c r="C81" s="181">
        <v>46182.04</v>
      </c>
      <c r="D81" s="188">
        <f t="shared" si="10"/>
        <v>50630.294092800003</v>
      </c>
      <c r="E81" s="188">
        <f t="shared" si="11"/>
        <v>55693.323502080006</v>
      </c>
      <c r="F81" s="188">
        <f t="shared" si="12"/>
        <v>61069.956952970817</v>
      </c>
      <c r="G81" s="188">
        <f t="shared" si="13"/>
        <v>61084.437217081351</v>
      </c>
      <c r="H81" s="188">
        <f t="shared" si="14"/>
        <v>65833.41359530254</v>
      </c>
      <c r="I81" s="188">
        <f t="shared" si="15"/>
        <v>65910.107757230769</v>
      </c>
      <c r="J81" s="188">
        <f t="shared" si="16"/>
        <v>70770.919614950224</v>
      </c>
      <c r="K81" s="188">
        <f t="shared" si="17"/>
        <v>70919.275946780312</v>
      </c>
      <c r="L81" s="162"/>
    </row>
    <row r="82" spans="1:12" s="153" customFormat="1" ht="22.5" customHeight="1" x14ac:dyDescent="0.2">
      <c r="A82" s="220" t="s">
        <v>170</v>
      </c>
      <c r="B82" s="182" t="s">
        <v>131</v>
      </c>
      <c r="C82" s="181">
        <v>0</v>
      </c>
      <c r="D82" s="208">
        <v>0</v>
      </c>
      <c r="E82" s="208">
        <v>0</v>
      </c>
      <c r="F82" s="208">
        <v>0</v>
      </c>
      <c r="G82" s="208">
        <v>0</v>
      </c>
      <c r="H82" s="208">
        <v>0</v>
      </c>
      <c r="I82" s="208">
        <v>0</v>
      </c>
      <c r="J82" s="208">
        <v>0</v>
      </c>
      <c r="K82" s="208">
        <v>0</v>
      </c>
      <c r="L82" s="162"/>
    </row>
    <row r="83" spans="1:12" s="153" customFormat="1" ht="22.5" customHeight="1" x14ac:dyDescent="0.2">
      <c r="A83" s="236" t="s">
        <v>169</v>
      </c>
      <c r="B83" s="199" t="s">
        <v>131</v>
      </c>
      <c r="C83" s="231">
        <v>1594.26</v>
      </c>
      <c r="D83" s="188">
        <f>C83*1.09632</f>
        <v>1747.8191231999999</v>
      </c>
      <c r="E83" s="188">
        <f>D83*1.1</f>
        <v>1922.6010355200001</v>
      </c>
      <c r="F83" s="188">
        <f>E83*1.09654</f>
        <v>2108.2089394891009</v>
      </c>
      <c r="G83" s="188">
        <f>E83*1.0968</f>
        <v>2108.7088157583362</v>
      </c>
      <c r="H83" s="188">
        <f>F83*1.078</f>
        <v>2272.6492367692508</v>
      </c>
      <c r="I83" s="188">
        <f>G83*1.079</f>
        <v>2275.2968122032448</v>
      </c>
      <c r="J83" s="188">
        <f>H83*1.075</f>
        <v>2443.0979295269444</v>
      </c>
      <c r="K83" s="188">
        <f>I83*1.076</f>
        <v>2448.2193699306918</v>
      </c>
      <c r="L83" s="162"/>
    </row>
    <row r="84" spans="1:12" s="153" customFormat="1" ht="19.5" customHeight="1" x14ac:dyDescent="0.2">
      <c r="A84" s="212" t="s">
        <v>168</v>
      </c>
      <c r="B84" s="235" t="s">
        <v>131</v>
      </c>
      <c r="C84" s="198">
        <v>11601.17</v>
      </c>
      <c r="D84" s="207">
        <v>71250</v>
      </c>
      <c r="E84" s="234">
        <v>117800</v>
      </c>
      <c r="F84" s="234">
        <v>130000</v>
      </c>
      <c r="G84" s="234">
        <v>134275</v>
      </c>
      <c r="H84" s="234">
        <v>150750</v>
      </c>
      <c r="I84" s="234">
        <v>155250</v>
      </c>
      <c r="J84" s="234">
        <v>175950</v>
      </c>
      <c r="K84" s="234">
        <v>180700</v>
      </c>
      <c r="L84" s="162"/>
    </row>
    <row r="85" spans="1:12" ht="28.5" customHeight="1" x14ac:dyDescent="0.2">
      <c r="A85" s="233" t="s">
        <v>167</v>
      </c>
      <c r="B85" s="209" t="s">
        <v>124</v>
      </c>
      <c r="C85" s="196">
        <f t="shared" ref="C85:K85" si="18">C86+C87+C90+C91</f>
        <v>619407</v>
      </c>
      <c r="D85" s="196">
        <f t="shared" si="18"/>
        <v>689067.21888000006</v>
      </c>
      <c r="E85" s="228">
        <f t="shared" si="18"/>
        <v>757973.94076800009</v>
      </c>
      <c r="F85" s="227">
        <f t="shared" si="18"/>
        <v>831148.74500974291</v>
      </c>
      <c r="G85" s="227">
        <f t="shared" si="18"/>
        <v>831345.8182343425</v>
      </c>
      <c r="H85" s="226">
        <f t="shared" si="18"/>
        <v>895978.34712050285</v>
      </c>
      <c r="I85" s="226">
        <f t="shared" si="18"/>
        <v>897022.13787485566</v>
      </c>
      <c r="J85" s="226">
        <f t="shared" si="18"/>
        <v>963176.72315454052</v>
      </c>
      <c r="K85" s="226">
        <f t="shared" si="18"/>
        <v>965195.82035334478</v>
      </c>
      <c r="L85" s="162"/>
    </row>
    <row r="86" spans="1:12" ht="42.75" customHeight="1" x14ac:dyDescent="0.2">
      <c r="A86" s="187" t="s">
        <v>166</v>
      </c>
      <c r="B86" s="182" t="s">
        <v>131</v>
      </c>
      <c r="C86" s="181">
        <v>388923</v>
      </c>
      <c r="D86" s="180">
        <v>436383</v>
      </c>
      <c r="E86" s="186">
        <f>D86*1.1</f>
        <v>480021.30000000005</v>
      </c>
      <c r="F86" s="188">
        <f>E86*1.09654</f>
        <v>526362.55630200007</v>
      </c>
      <c r="G86" s="188">
        <f>E86*1.0968</f>
        <v>526487.36184000003</v>
      </c>
      <c r="H86" s="188">
        <f>F86*1.078</f>
        <v>567418.83569355612</v>
      </c>
      <c r="I86" s="188">
        <f>G86*1.079</f>
        <v>568079.86342536006</v>
      </c>
      <c r="J86" s="188">
        <f>H86*1.075</f>
        <v>609975.24837057281</v>
      </c>
      <c r="K86" s="188">
        <f>I86*1.076</f>
        <v>611253.9330456875</v>
      </c>
      <c r="L86" s="162"/>
    </row>
    <row r="87" spans="1:12" ht="24" customHeight="1" x14ac:dyDescent="0.2">
      <c r="A87" s="187" t="s">
        <v>165</v>
      </c>
      <c r="B87" s="182" t="s">
        <v>131</v>
      </c>
      <c r="C87" s="181">
        <v>230484</v>
      </c>
      <c r="D87" s="188">
        <f>C87*1.09632</f>
        <v>252684.21888</v>
      </c>
      <c r="E87" s="188">
        <f>D87*1.1</f>
        <v>277952.64076800004</v>
      </c>
      <c r="F87" s="188">
        <f>E87*1.09654</f>
        <v>304786.18870774278</v>
      </c>
      <c r="G87" s="188">
        <f>E87*1.0968</f>
        <v>304858.45639434247</v>
      </c>
      <c r="H87" s="188">
        <f>F87*1.078</f>
        <v>328559.51142694673</v>
      </c>
      <c r="I87" s="188">
        <f>G87*1.079</f>
        <v>328942.27444949554</v>
      </c>
      <c r="J87" s="188">
        <f>H87*1.075</f>
        <v>353201.47478396771</v>
      </c>
      <c r="K87" s="188">
        <f>I87*1.076</f>
        <v>353941.88730765722</v>
      </c>
      <c r="L87" s="162"/>
    </row>
    <row r="88" spans="1:12" ht="11.25" customHeight="1" x14ac:dyDescent="0.2">
      <c r="A88" s="195" t="s">
        <v>157</v>
      </c>
      <c r="B88" s="182"/>
      <c r="C88" s="181"/>
      <c r="D88" s="180"/>
      <c r="E88" s="186"/>
      <c r="F88" s="185"/>
      <c r="G88" s="184"/>
      <c r="H88" s="181"/>
      <c r="I88" s="181"/>
      <c r="J88" s="181"/>
      <c r="K88" s="181"/>
      <c r="L88" s="162"/>
    </row>
    <row r="89" spans="1:12" ht="29.25" customHeight="1" x14ac:dyDescent="0.2">
      <c r="A89" s="219" t="s">
        <v>164</v>
      </c>
      <c r="B89" s="182" t="s">
        <v>131</v>
      </c>
      <c r="C89" s="181">
        <f t="shared" ref="C89:K89" si="19">C69</f>
        <v>28.646000000000001</v>
      </c>
      <c r="D89" s="208">
        <f t="shared" si="19"/>
        <v>137.292</v>
      </c>
      <c r="E89" s="208">
        <f t="shared" si="19"/>
        <v>486.14400000000001</v>
      </c>
      <c r="F89" s="208">
        <f t="shared" si="19"/>
        <v>510.45100000000002</v>
      </c>
      <c r="G89" s="208">
        <f t="shared" si="19"/>
        <v>680.6</v>
      </c>
      <c r="H89" s="208">
        <f t="shared" si="19"/>
        <v>541.08000000000004</v>
      </c>
      <c r="I89" s="208">
        <f t="shared" si="19"/>
        <v>720.14400000000001</v>
      </c>
      <c r="J89" s="208">
        <f t="shared" si="19"/>
        <v>562.77</v>
      </c>
      <c r="K89" s="208">
        <f t="shared" si="19"/>
        <v>750.36</v>
      </c>
      <c r="L89" s="162"/>
    </row>
    <row r="90" spans="1:12" ht="22.5" customHeight="1" x14ac:dyDescent="0.2">
      <c r="A90" s="218" t="s">
        <v>163</v>
      </c>
      <c r="B90" s="182" t="s">
        <v>131</v>
      </c>
      <c r="C90" s="181">
        <v>0</v>
      </c>
      <c r="D90" s="208">
        <v>0</v>
      </c>
      <c r="E90" s="208">
        <v>0</v>
      </c>
      <c r="F90" s="208">
        <v>0</v>
      </c>
      <c r="G90" s="208">
        <v>0</v>
      </c>
      <c r="H90" s="208">
        <v>0</v>
      </c>
      <c r="I90" s="208">
        <v>0</v>
      </c>
      <c r="J90" s="208">
        <v>0</v>
      </c>
      <c r="K90" s="208">
        <v>0</v>
      </c>
      <c r="L90" s="162"/>
    </row>
    <row r="91" spans="1:12" ht="22.5" customHeight="1" x14ac:dyDescent="0.2">
      <c r="A91" s="232" t="s">
        <v>162</v>
      </c>
      <c r="B91" s="199" t="s">
        <v>131</v>
      </c>
      <c r="C91" s="231">
        <v>0</v>
      </c>
      <c r="D91" s="230">
        <v>0</v>
      </c>
      <c r="E91" s="230">
        <v>0</v>
      </c>
      <c r="F91" s="230">
        <v>0</v>
      </c>
      <c r="G91" s="230">
        <v>0</v>
      </c>
      <c r="H91" s="230">
        <v>0</v>
      </c>
      <c r="I91" s="230">
        <v>0</v>
      </c>
      <c r="J91" s="230">
        <v>0</v>
      </c>
      <c r="K91" s="230">
        <v>0</v>
      </c>
      <c r="L91" s="162"/>
    </row>
    <row r="92" spans="1:12" ht="30" customHeight="1" x14ac:dyDescent="0.2">
      <c r="A92" s="212" t="s">
        <v>161</v>
      </c>
      <c r="B92" s="199" t="s">
        <v>131</v>
      </c>
      <c r="C92" s="198">
        <f t="shared" ref="C92:K92" si="20">C84</f>
        <v>11601.17</v>
      </c>
      <c r="D92" s="229">
        <f t="shared" si="20"/>
        <v>71250</v>
      </c>
      <c r="E92" s="229">
        <f t="shared" si="20"/>
        <v>117800</v>
      </c>
      <c r="F92" s="229">
        <f t="shared" si="20"/>
        <v>130000</v>
      </c>
      <c r="G92" s="229">
        <f t="shared" si="20"/>
        <v>134275</v>
      </c>
      <c r="H92" s="229">
        <f t="shared" si="20"/>
        <v>150750</v>
      </c>
      <c r="I92" s="229">
        <f t="shared" si="20"/>
        <v>155250</v>
      </c>
      <c r="J92" s="229">
        <f t="shared" si="20"/>
        <v>175950</v>
      </c>
      <c r="K92" s="229">
        <f t="shared" si="20"/>
        <v>180700</v>
      </c>
      <c r="L92" s="162"/>
    </row>
    <row r="93" spans="1:12" ht="27" customHeight="1" x14ac:dyDescent="0.2">
      <c r="A93" s="197" t="s">
        <v>160</v>
      </c>
      <c r="B93" s="209" t="s">
        <v>131</v>
      </c>
      <c r="C93" s="196">
        <f t="shared" ref="C93:K93" si="21">C95+C96+C99+C100</f>
        <v>60894.3</v>
      </c>
      <c r="D93" s="196">
        <f t="shared" si="21"/>
        <v>134740</v>
      </c>
      <c r="E93" s="228">
        <f t="shared" si="21"/>
        <v>107148</v>
      </c>
      <c r="F93" s="227">
        <f t="shared" si="21"/>
        <v>119680</v>
      </c>
      <c r="G93" s="227">
        <f t="shared" si="21"/>
        <v>119850</v>
      </c>
      <c r="H93" s="226">
        <f t="shared" si="21"/>
        <v>124830</v>
      </c>
      <c r="I93" s="226">
        <f t="shared" si="21"/>
        <v>125050</v>
      </c>
      <c r="J93" s="226">
        <f t="shared" si="21"/>
        <v>127100</v>
      </c>
      <c r="K93" s="226">
        <f t="shared" si="21"/>
        <v>127355</v>
      </c>
      <c r="L93" s="162"/>
    </row>
    <row r="94" spans="1:12" ht="15" customHeight="1" x14ac:dyDescent="0.2">
      <c r="A94" s="195" t="s">
        <v>120</v>
      </c>
      <c r="B94" s="182"/>
      <c r="C94" s="221"/>
      <c r="D94" s="225"/>
      <c r="E94" s="224"/>
      <c r="F94" s="223"/>
      <c r="G94" s="222"/>
      <c r="H94" s="221"/>
      <c r="I94" s="221"/>
      <c r="J94" s="221"/>
      <c r="K94" s="221"/>
      <c r="L94" s="162"/>
    </row>
    <row r="95" spans="1:12" ht="40.5" customHeight="1" x14ac:dyDescent="0.2">
      <c r="A95" s="220" t="s">
        <v>159</v>
      </c>
      <c r="B95" s="182" t="s">
        <v>131</v>
      </c>
      <c r="C95" s="217">
        <v>56914.3</v>
      </c>
      <c r="D95" s="180">
        <v>130050</v>
      </c>
      <c r="E95" s="186">
        <v>102048</v>
      </c>
      <c r="F95" s="185">
        <v>114380</v>
      </c>
      <c r="G95" s="184">
        <v>114500</v>
      </c>
      <c r="H95" s="181">
        <v>119530</v>
      </c>
      <c r="I95" s="181">
        <v>119700</v>
      </c>
      <c r="J95" s="181">
        <v>121600</v>
      </c>
      <c r="K95" s="181">
        <v>121800</v>
      </c>
      <c r="L95" s="162"/>
    </row>
    <row r="96" spans="1:12" ht="19.5" customHeight="1" x14ac:dyDescent="0.2">
      <c r="A96" s="187" t="s">
        <v>158</v>
      </c>
      <c r="B96" s="182" t="s">
        <v>131</v>
      </c>
      <c r="C96" s="217">
        <v>3980</v>
      </c>
      <c r="D96" s="180">
        <v>4690</v>
      </c>
      <c r="E96" s="186">
        <v>5100</v>
      </c>
      <c r="F96" s="185">
        <v>5300</v>
      </c>
      <c r="G96" s="184">
        <v>5350</v>
      </c>
      <c r="H96" s="181">
        <v>5300</v>
      </c>
      <c r="I96" s="181">
        <v>5350</v>
      </c>
      <c r="J96" s="181">
        <v>5500</v>
      </c>
      <c r="K96" s="181">
        <v>5555</v>
      </c>
      <c r="L96" s="162"/>
    </row>
    <row r="97" spans="1:12" ht="14.25" customHeight="1" x14ac:dyDescent="0.2">
      <c r="A97" s="195" t="s">
        <v>157</v>
      </c>
      <c r="B97" s="182"/>
      <c r="C97" s="217"/>
      <c r="D97" s="180"/>
      <c r="E97" s="186"/>
      <c r="F97" s="185"/>
      <c r="G97" s="184"/>
      <c r="H97" s="181"/>
      <c r="I97" s="181"/>
      <c r="J97" s="181"/>
      <c r="K97" s="181"/>
      <c r="L97" s="162"/>
    </row>
    <row r="98" spans="1:12" ht="29.25" customHeight="1" x14ac:dyDescent="0.2">
      <c r="A98" s="219" t="s">
        <v>156</v>
      </c>
      <c r="B98" s="182" t="s">
        <v>131</v>
      </c>
      <c r="C98" s="217">
        <v>0</v>
      </c>
      <c r="D98" s="216">
        <v>0</v>
      </c>
      <c r="E98" s="216">
        <v>0</v>
      </c>
      <c r="F98" s="216">
        <v>0</v>
      </c>
      <c r="G98" s="216">
        <v>0</v>
      </c>
      <c r="H98" s="216">
        <v>0</v>
      </c>
      <c r="I98" s="216">
        <v>0</v>
      </c>
      <c r="J98" s="216">
        <v>0</v>
      </c>
      <c r="K98" s="216">
        <v>0</v>
      </c>
      <c r="L98" s="162"/>
    </row>
    <row r="99" spans="1:12" ht="22.5" customHeight="1" x14ac:dyDescent="0.2">
      <c r="A99" s="218" t="s">
        <v>155</v>
      </c>
      <c r="B99" s="182" t="s">
        <v>131</v>
      </c>
      <c r="C99" s="217">
        <v>0</v>
      </c>
      <c r="D99" s="216">
        <v>0</v>
      </c>
      <c r="E99" s="216">
        <v>0</v>
      </c>
      <c r="F99" s="216">
        <v>0</v>
      </c>
      <c r="G99" s="216">
        <v>0</v>
      </c>
      <c r="H99" s="216">
        <v>0</v>
      </c>
      <c r="I99" s="216">
        <v>0</v>
      </c>
      <c r="J99" s="216">
        <v>0</v>
      </c>
      <c r="K99" s="216">
        <v>0</v>
      </c>
      <c r="L99" s="162"/>
    </row>
    <row r="100" spans="1:12" ht="22.5" customHeight="1" x14ac:dyDescent="0.2">
      <c r="A100" s="215" t="s">
        <v>154</v>
      </c>
      <c r="B100" s="199" t="s">
        <v>131</v>
      </c>
      <c r="C100" s="214">
        <v>0</v>
      </c>
      <c r="D100" s="213">
        <v>0</v>
      </c>
      <c r="E100" s="213">
        <v>0</v>
      </c>
      <c r="F100" s="213">
        <v>0</v>
      </c>
      <c r="G100" s="213">
        <v>0</v>
      </c>
      <c r="H100" s="213">
        <v>0</v>
      </c>
      <c r="I100" s="213">
        <v>0</v>
      </c>
      <c r="J100" s="213">
        <v>0</v>
      </c>
      <c r="K100" s="213">
        <v>0</v>
      </c>
      <c r="L100" s="162"/>
    </row>
    <row r="101" spans="1:12" ht="19.5" customHeight="1" x14ac:dyDescent="0.2">
      <c r="A101" s="212" t="s">
        <v>153</v>
      </c>
      <c r="B101" s="199" t="s">
        <v>131</v>
      </c>
      <c r="C101" s="211">
        <v>0</v>
      </c>
      <c r="D101" s="210">
        <v>0</v>
      </c>
      <c r="E101" s="210">
        <v>0</v>
      </c>
      <c r="F101" s="210">
        <v>0</v>
      </c>
      <c r="G101" s="210">
        <v>0</v>
      </c>
      <c r="H101" s="210">
        <v>0</v>
      </c>
      <c r="I101" s="210">
        <v>0</v>
      </c>
      <c r="J101" s="210">
        <v>0</v>
      </c>
      <c r="K101" s="210">
        <v>0</v>
      </c>
      <c r="L101" s="162"/>
    </row>
    <row r="102" spans="1:12" ht="28.5" customHeight="1" x14ac:dyDescent="0.2">
      <c r="A102" s="197" t="s">
        <v>152</v>
      </c>
      <c r="B102" s="209" t="s">
        <v>131</v>
      </c>
      <c r="C102" s="196">
        <f t="shared" ref="C102:K102" si="22">SUM(C104,C105,C106,C107)</f>
        <v>230284.21000000002</v>
      </c>
      <c r="D102" s="196">
        <f t="shared" si="22"/>
        <v>226562.9</v>
      </c>
      <c r="E102" s="196">
        <f t="shared" si="22"/>
        <v>238080.0494426919</v>
      </c>
      <c r="F102" s="196">
        <f t="shared" si="22"/>
        <v>248807.69685838799</v>
      </c>
      <c r="G102" s="196">
        <f t="shared" si="22"/>
        <v>249758.68515621984</v>
      </c>
      <c r="H102" s="196">
        <f t="shared" si="22"/>
        <v>257466.60205314282</v>
      </c>
      <c r="I102" s="196">
        <f t="shared" si="22"/>
        <v>258748.66081669441</v>
      </c>
      <c r="J102" s="196">
        <f t="shared" si="22"/>
        <v>265345.43251072383</v>
      </c>
      <c r="K102" s="196">
        <f t="shared" si="22"/>
        <v>267882.03263808729</v>
      </c>
      <c r="L102" s="162"/>
    </row>
    <row r="103" spans="1:12" ht="15" customHeight="1" x14ac:dyDescent="0.2">
      <c r="A103" s="195" t="s">
        <v>120</v>
      </c>
      <c r="B103" s="182"/>
      <c r="C103" s="190"/>
      <c r="D103" s="193"/>
      <c r="E103" s="192"/>
      <c r="F103" s="191"/>
      <c r="G103" s="189"/>
      <c r="H103" s="190"/>
      <c r="I103" s="189"/>
      <c r="J103" s="190"/>
      <c r="K103" s="189"/>
      <c r="L103" s="162"/>
    </row>
    <row r="104" spans="1:12" ht="40.5" customHeight="1" x14ac:dyDescent="0.2">
      <c r="A104" s="187" t="s">
        <v>151</v>
      </c>
      <c r="B104" s="182" t="s">
        <v>131</v>
      </c>
      <c r="C104" s="181">
        <v>183155</v>
      </c>
      <c r="D104" s="180">
        <v>178330</v>
      </c>
      <c r="E104" s="186">
        <f>D108*1.067*E43*12/1000</f>
        <v>186476.5494426919</v>
      </c>
      <c r="F104" s="188">
        <f>E108*1.0517*F43*12/1000</f>
        <v>193802.69685838799</v>
      </c>
      <c r="G104" s="188">
        <f>E108*1.05267*G43*12/1000</f>
        <v>194402.68515621984</v>
      </c>
      <c r="H104" s="188">
        <f>F108*1.04467*H43*12/1000</f>
        <v>200261.60205314282</v>
      </c>
      <c r="I104" s="188">
        <f>G108*1.04567*I43*12/1000</f>
        <v>201078.66081669441</v>
      </c>
      <c r="J104" s="188">
        <f>H108*1.040567*J43*12/1000</f>
        <v>205869.43251072383</v>
      </c>
      <c r="K104" s="188">
        <f>I108*1.0410567*K43*12/1000</f>
        <v>207500.03263808729</v>
      </c>
      <c r="L104" s="162"/>
    </row>
    <row r="105" spans="1:12" ht="25.5" customHeight="1" x14ac:dyDescent="0.2">
      <c r="A105" s="187" t="s">
        <v>150</v>
      </c>
      <c r="B105" s="182" t="s">
        <v>131</v>
      </c>
      <c r="C105" s="181">
        <v>46821.64</v>
      </c>
      <c r="D105" s="180">
        <v>47910</v>
      </c>
      <c r="E105" s="186">
        <v>51265</v>
      </c>
      <c r="F105" s="185">
        <v>54650</v>
      </c>
      <c r="G105" s="184">
        <v>55000</v>
      </c>
      <c r="H105" s="181">
        <v>56840</v>
      </c>
      <c r="I105" s="184">
        <v>57300</v>
      </c>
      <c r="J105" s="181">
        <v>59100</v>
      </c>
      <c r="K105" s="184">
        <v>60000</v>
      </c>
      <c r="L105" s="162"/>
    </row>
    <row r="106" spans="1:12" ht="25.5" customHeight="1" x14ac:dyDescent="0.2">
      <c r="A106" s="187" t="s">
        <v>149</v>
      </c>
      <c r="B106" s="182" t="s">
        <v>131</v>
      </c>
      <c r="C106" s="181">
        <v>0</v>
      </c>
      <c r="D106" s="208">
        <v>0</v>
      </c>
      <c r="E106" s="208">
        <v>0</v>
      </c>
      <c r="F106" s="208">
        <v>0</v>
      </c>
      <c r="G106" s="208">
        <v>0</v>
      </c>
      <c r="H106" s="208">
        <v>0</v>
      </c>
      <c r="I106" s="208">
        <v>0</v>
      </c>
      <c r="J106" s="208">
        <v>0</v>
      </c>
      <c r="K106" s="208">
        <v>0</v>
      </c>
      <c r="L106" s="162"/>
    </row>
    <row r="107" spans="1:12" ht="25.5" customHeight="1" x14ac:dyDescent="0.2">
      <c r="A107" s="200" t="s">
        <v>148</v>
      </c>
      <c r="B107" s="199" t="s">
        <v>131</v>
      </c>
      <c r="C107" s="198">
        <v>307.57</v>
      </c>
      <c r="D107" s="207">
        <v>322.89999999999998</v>
      </c>
      <c r="E107" s="206">
        <v>338.5</v>
      </c>
      <c r="F107" s="205">
        <v>355</v>
      </c>
      <c r="G107" s="204">
        <v>356</v>
      </c>
      <c r="H107" s="198">
        <v>365</v>
      </c>
      <c r="I107" s="204">
        <v>370</v>
      </c>
      <c r="J107" s="198">
        <v>376</v>
      </c>
      <c r="K107" s="204">
        <v>382</v>
      </c>
      <c r="L107" s="162"/>
    </row>
    <row r="108" spans="1:12" ht="29.25" customHeight="1" x14ac:dyDescent="0.2">
      <c r="A108" s="203" t="s">
        <v>147</v>
      </c>
      <c r="B108" s="202" t="s">
        <v>143</v>
      </c>
      <c r="C108" s="198">
        <v>15141.78</v>
      </c>
      <c r="D108" s="190">
        <f t="shared" ref="D108:K108" si="23">IF((ISERROR(D104/D43/12*1000)),0,(D104/D43/12*1000))</f>
        <v>15626.533473536627</v>
      </c>
      <c r="E108" s="190">
        <f t="shared" si="23"/>
        <v>16673.511216263581</v>
      </c>
      <c r="F108" s="190">
        <f t="shared" si="23"/>
        <v>17535.531746144406</v>
      </c>
      <c r="G108" s="190">
        <f t="shared" si="23"/>
        <v>17551.705052024183</v>
      </c>
      <c r="H108" s="190">
        <f t="shared" si="23"/>
        <v>18318.843949244678</v>
      </c>
      <c r="I108" s="190">
        <f t="shared" si="23"/>
        <v>18353.291421750127</v>
      </c>
      <c r="J108" s="190">
        <f t="shared" si="23"/>
        <v>19061.984491733685</v>
      </c>
      <c r="K108" s="190">
        <f t="shared" si="23"/>
        <v>19106.817001665495</v>
      </c>
      <c r="L108" s="162"/>
    </row>
    <row r="109" spans="1:12" ht="29.25" customHeight="1" x14ac:dyDescent="0.2">
      <c r="A109" s="187" t="s">
        <v>146</v>
      </c>
      <c r="B109" s="201" t="s">
        <v>143</v>
      </c>
      <c r="C109" s="198">
        <v>12919.88</v>
      </c>
      <c r="D109" s="190">
        <f t="shared" ref="D109:K111" si="24">IF((ISERROR(D105/D45/12*1000)),0,(D105/D45/12*1000))</f>
        <v>13308.333333333332</v>
      </c>
      <c r="E109" s="190">
        <f t="shared" si="24"/>
        <v>14240.277777777777</v>
      </c>
      <c r="F109" s="190">
        <f t="shared" si="24"/>
        <v>15180.555555555555</v>
      </c>
      <c r="G109" s="190">
        <f t="shared" si="24"/>
        <v>15277.777777777779</v>
      </c>
      <c r="H109" s="190">
        <f t="shared" si="24"/>
        <v>15788.888888888891</v>
      </c>
      <c r="I109" s="190">
        <f t="shared" si="24"/>
        <v>15916.666666666666</v>
      </c>
      <c r="J109" s="190">
        <f t="shared" si="24"/>
        <v>16416.666666666668</v>
      </c>
      <c r="K109" s="190">
        <f t="shared" si="24"/>
        <v>16666.666666666668</v>
      </c>
      <c r="L109" s="162"/>
    </row>
    <row r="110" spans="1:12" ht="29.25" customHeight="1" x14ac:dyDescent="0.2">
      <c r="A110" s="187" t="s">
        <v>145</v>
      </c>
      <c r="B110" s="182" t="s">
        <v>143</v>
      </c>
      <c r="C110" s="198">
        <v>0</v>
      </c>
      <c r="D110" s="190">
        <f t="shared" si="24"/>
        <v>0</v>
      </c>
      <c r="E110" s="190">
        <f t="shared" si="24"/>
        <v>0</v>
      </c>
      <c r="F110" s="190">
        <f t="shared" si="24"/>
        <v>0</v>
      </c>
      <c r="G110" s="190">
        <f t="shared" si="24"/>
        <v>0</v>
      </c>
      <c r="H110" s="190">
        <f t="shared" si="24"/>
        <v>0</v>
      </c>
      <c r="I110" s="190">
        <f t="shared" si="24"/>
        <v>0</v>
      </c>
      <c r="J110" s="190">
        <f t="shared" si="24"/>
        <v>0</v>
      </c>
      <c r="K110" s="190">
        <f t="shared" si="24"/>
        <v>0</v>
      </c>
      <c r="L110" s="162"/>
    </row>
    <row r="111" spans="1:12" ht="29.25" customHeight="1" x14ac:dyDescent="0.2">
      <c r="A111" s="200" t="s">
        <v>144</v>
      </c>
      <c r="B111" s="199" t="s">
        <v>143</v>
      </c>
      <c r="C111" s="198">
        <v>12815.25</v>
      </c>
      <c r="D111" s="190">
        <f t="shared" si="24"/>
        <v>13454.166666666666</v>
      </c>
      <c r="E111" s="190">
        <f t="shared" si="24"/>
        <v>14104.166666666666</v>
      </c>
      <c r="F111" s="190">
        <f t="shared" si="24"/>
        <v>14791.666666666666</v>
      </c>
      <c r="G111" s="190">
        <f t="shared" si="24"/>
        <v>14833.333333333334</v>
      </c>
      <c r="H111" s="190">
        <f t="shared" si="24"/>
        <v>15208.333333333334</v>
      </c>
      <c r="I111" s="190">
        <f t="shared" si="24"/>
        <v>15416.666666666666</v>
      </c>
      <c r="J111" s="190">
        <f t="shared" si="24"/>
        <v>15666.666666666666</v>
      </c>
      <c r="K111" s="190">
        <f t="shared" si="24"/>
        <v>15916.666666666666</v>
      </c>
      <c r="L111" s="162"/>
    </row>
    <row r="112" spans="1:12" ht="45" customHeight="1" x14ac:dyDescent="0.2">
      <c r="A112" s="197" t="s">
        <v>142</v>
      </c>
      <c r="B112" s="163" t="s">
        <v>131</v>
      </c>
      <c r="C112" s="196">
        <f t="shared" ref="C112:K112" si="25">C114+C115+C116+C117</f>
        <v>37374.400000000001</v>
      </c>
      <c r="D112" s="196">
        <f t="shared" si="25"/>
        <v>50013.1</v>
      </c>
      <c r="E112" s="196">
        <f t="shared" si="25"/>
        <v>51994</v>
      </c>
      <c r="F112" s="196">
        <f t="shared" si="25"/>
        <v>53907</v>
      </c>
      <c r="G112" s="196">
        <f t="shared" si="25"/>
        <v>53920</v>
      </c>
      <c r="H112" s="196">
        <f t="shared" si="25"/>
        <v>55690</v>
      </c>
      <c r="I112" s="196">
        <f t="shared" si="25"/>
        <v>55945</v>
      </c>
      <c r="J112" s="196">
        <f t="shared" si="25"/>
        <v>57449</v>
      </c>
      <c r="K112" s="196">
        <f t="shared" si="25"/>
        <v>59522</v>
      </c>
      <c r="L112" s="162"/>
    </row>
    <row r="113" spans="1:12" ht="13.5" customHeight="1" x14ac:dyDescent="0.2">
      <c r="A113" s="195" t="s">
        <v>120</v>
      </c>
      <c r="B113" s="182"/>
      <c r="C113" s="194"/>
      <c r="D113" s="193"/>
      <c r="E113" s="192"/>
      <c r="F113" s="191"/>
      <c r="G113" s="189"/>
      <c r="H113" s="190"/>
      <c r="I113" s="189"/>
      <c r="J113" s="190"/>
      <c r="K113" s="189"/>
      <c r="L113" s="162"/>
    </row>
    <row r="114" spans="1:12" ht="25.5" customHeight="1" x14ac:dyDescent="0.2">
      <c r="A114" s="187" t="s">
        <v>141</v>
      </c>
      <c r="B114" s="182" t="s">
        <v>131</v>
      </c>
      <c r="C114" s="181">
        <v>30064</v>
      </c>
      <c r="D114" s="180">
        <v>45448</v>
      </c>
      <c r="E114" s="186">
        <v>48680</v>
      </c>
      <c r="F114" s="185">
        <v>50461</v>
      </c>
      <c r="G114" s="184">
        <v>50465</v>
      </c>
      <c r="H114" s="181">
        <v>52107</v>
      </c>
      <c r="I114" s="184">
        <v>52350</v>
      </c>
      <c r="J114" s="181">
        <v>53723</v>
      </c>
      <c r="K114" s="184">
        <v>55750</v>
      </c>
      <c r="L114" s="162"/>
    </row>
    <row r="115" spans="1:12" ht="22.5" customHeight="1" x14ac:dyDescent="0.2">
      <c r="A115" s="187" t="s">
        <v>140</v>
      </c>
      <c r="B115" s="182" t="s">
        <v>131</v>
      </c>
      <c r="C115" s="181">
        <v>6246</v>
      </c>
      <c r="D115" s="180">
        <v>1542</v>
      </c>
      <c r="E115" s="186">
        <v>0</v>
      </c>
      <c r="F115" s="188">
        <v>0</v>
      </c>
      <c r="G115" s="188">
        <v>0</v>
      </c>
      <c r="H115" s="188">
        <v>0</v>
      </c>
      <c r="I115" s="188">
        <v>0</v>
      </c>
      <c r="J115" s="188">
        <v>0</v>
      </c>
      <c r="K115" s="188">
        <v>0</v>
      </c>
      <c r="L115" s="162"/>
    </row>
    <row r="116" spans="1:12" ht="57.75" customHeight="1" x14ac:dyDescent="0.2">
      <c r="A116" s="187" t="s">
        <v>139</v>
      </c>
      <c r="B116" s="182" t="s">
        <v>131</v>
      </c>
      <c r="C116" s="181">
        <v>727.4</v>
      </c>
      <c r="D116" s="180">
        <v>763.1</v>
      </c>
      <c r="E116" s="186">
        <v>828</v>
      </c>
      <c r="F116" s="185">
        <v>870</v>
      </c>
      <c r="G116" s="184">
        <v>875</v>
      </c>
      <c r="H116" s="181">
        <v>904</v>
      </c>
      <c r="I116" s="184">
        <v>910</v>
      </c>
      <c r="J116" s="181">
        <v>940</v>
      </c>
      <c r="K116" s="184">
        <v>947</v>
      </c>
      <c r="L116" s="162"/>
    </row>
    <row r="117" spans="1:12" ht="19.5" customHeight="1" x14ac:dyDescent="0.2">
      <c r="A117" s="187" t="s">
        <v>138</v>
      </c>
      <c r="B117" s="182" t="s">
        <v>131</v>
      </c>
      <c r="C117" s="181">
        <v>337</v>
      </c>
      <c r="D117" s="180">
        <v>2260</v>
      </c>
      <c r="E117" s="186">
        <v>2486</v>
      </c>
      <c r="F117" s="185">
        <v>2576</v>
      </c>
      <c r="G117" s="184">
        <v>2580</v>
      </c>
      <c r="H117" s="181">
        <v>2679</v>
      </c>
      <c r="I117" s="184">
        <v>2685</v>
      </c>
      <c r="J117" s="181">
        <v>2786</v>
      </c>
      <c r="K117" s="184">
        <v>2825</v>
      </c>
      <c r="L117" s="162"/>
    </row>
    <row r="118" spans="1:12" ht="31.5" customHeight="1" x14ac:dyDescent="0.2">
      <c r="A118" s="183" t="s">
        <v>137</v>
      </c>
      <c r="B118" s="182" t="s">
        <v>131</v>
      </c>
      <c r="C118" s="181">
        <v>0</v>
      </c>
      <c r="D118" s="180">
        <v>0</v>
      </c>
      <c r="E118" s="179">
        <v>0</v>
      </c>
      <c r="F118" s="179">
        <v>0</v>
      </c>
      <c r="G118" s="179">
        <v>0</v>
      </c>
      <c r="H118" s="179">
        <v>0</v>
      </c>
      <c r="I118" s="179">
        <v>0</v>
      </c>
      <c r="J118" s="179">
        <v>0</v>
      </c>
      <c r="K118" s="179">
        <v>0</v>
      </c>
      <c r="L118" s="162"/>
    </row>
    <row r="119" spans="1:12" ht="45" customHeight="1" x14ac:dyDescent="0.2">
      <c r="A119" s="178" t="s">
        <v>136</v>
      </c>
      <c r="B119" s="177" t="s">
        <v>135</v>
      </c>
      <c r="C119" s="176">
        <f t="shared" ref="C119:K119" si="26">IF((ISERROR(C112/C124)),0,(C112/C124)*100)</f>
        <v>20.737265311421851</v>
      </c>
      <c r="D119" s="175">
        <f t="shared" si="26"/>
        <v>24.918247579825088</v>
      </c>
      <c r="E119" s="174">
        <f t="shared" si="26"/>
        <v>24.9088565994529</v>
      </c>
      <c r="F119" s="173">
        <f t="shared" si="26"/>
        <v>24.922790990124643</v>
      </c>
      <c r="G119" s="173">
        <f t="shared" si="26"/>
        <v>24.927879281011908</v>
      </c>
      <c r="H119" s="173">
        <f t="shared" si="26"/>
        <v>24.919455879720783</v>
      </c>
      <c r="I119" s="173">
        <f t="shared" si="26"/>
        <v>25.023482578163435</v>
      </c>
      <c r="J119" s="173">
        <f t="shared" si="26"/>
        <v>24.920400815512082</v>
      </c>
      <c r="K119" s="173">
        <f t="shared" si="26"/>
        <v>25.0069321323239</v>
      </c>
      <c r="L119" s="162"/>
    </row>
    <row r="120" spans="1:12" ht="11.25" customHeight="1" x14ac:dyDescent="0.2">
      <c r="A120" s="172" t="s">
        <v>134</v>
      </c>
      <c r="B120" s="171"/>
      <c r="C120" s="170"/>
      <c r="D120" s="169"/>
      <c r="E120" s="168"/>
      <c r="F120" s="167"/>
      <c r="G120" s="165"/>
      <c r="H120" s="166"/>
      <c r="I120" s="165"/>
      <c r="J120" s="166"/>
      <c r="K120" s="165"/>
      <c r="L120" s="162"/>
    </row>
    <row r="121" spans="1:12" ht="11.25" customHeight="1" x14ac:dyDescent="0.2">
      <c r="A121" s="743" t="s">
        <v>11</v>
      </c>
      <c r="B121" s="744"/>
      <c r="C121" s="744"/>
      <c r="D121" s="744"/>
      <c r="E121" s="744"/>
      <c r="F121" s="744"/>
      <c r="G121" s="744"/>
      <c r="H121" s="744"/>
      <c r="I121" s="744"/>
      <c r="J121" s="744"/>
      <c r="K121" s="744"/>
      <c r="L121" s="162"/>
    </row>
    <row r="122" spans="1:12" ht="66" customHeight="1" x14ac:dyDescent="0.2">
      <c r="A122" s="161" t="s">
        <v>10</v>
      </c>
      <c r="B122" s="160" t="s">
        <v>0</v>
      </c>
      <c r="C122" s="159">
        <v>27808</v>
      </c>
      <c r="D122" s="159">
        <v>27468</v>
      </c>
      <c r="E122" s="159">
        <v>27053</v>
      </c>
      <c r="F122" s="159">
        <v>26664</v>
      </c>
      <c r="G122" s="159">
        <v>26680</v>
      </c>
      <c r="H122" s="159">
        <v>26309</v>
      </c>
      <c r="I122" s="159">
        <v>26358</v>
      </c>
      <c r="J122" s="159">
        <v>25997</v>
      </c>
      <c r="K122" s="158">
        <v>26086</v>
      </c>
      <c r="L122" s="157" t="s">
        <v>133</v>
      </c>
    </row>
    <row r="123" spans="1:12" ht="20.25" customHeight="1" x14ac:dyDescent="0.2">
      <c r="A123" s="743" t="s">
        <v>31</v>
      </c>
      <c r="B123" s="744"/>
      <c r="C123" s="744"/>
      <c r="D123" s="744"/>
      <c r="E123" s="744"/>
      <c r="F123" s="744"/>
      <c r="G123" s="744"/>
      <c r="H123" s="744"/>
      <c r="I123" s="744"/>
      <c r="J123" s="744"/>
      <c r="K123" s="744"/>
      <c r="L123" s="162"/>
    </row>
    <row r="124" spans="1:12" ht="78" customHeight="1" x14ac:dyDescent="0.2">
      <c r="A124" s="164" t="s">
        <v>132</v>
      </c>
      <c r="B124" s="163" t="s">
        <v>131</v>
      </c>
      <c r="C124" s="159">
        <v>180228.2</v>
      </c>
      <c r="D124" s="159">
        <v>200708.73699999999</v>
      </c>
      <c r="E124" s="159">
        <v>208737</v>
      </c>
      <c r="F124" s="159">
        <v>216296</v>
      </c>
      <c r="G124" s="159">
        <v>216304</v>
      </c>
      <c r="H124" s="159">
        <v>223480</v>
      </c>
      <c r="I124" s="159">
        <v>223570</v>
      </c>
      <c r="J124" s="159">
        <v>230530</v>
      </c>
      <c r="K124" s="158">
        <v>238022</v>
      </c>
      <c r="L124" s="157" t="s">
        <v>130</v>
      </c>
    </row>
    <row r="125" spans="1:12" ht="11.25" customHeight="1" x14ac:dyDescent="0.2">
      <c r="A125" s="743" t="s">
        <v>129</v>
      </c>
      <c r="B125" s="744"/>
      <c r="C125" s="744"/>
      <c r="D125" s="744"/>
      <c r="E125" s="744"/>
      <c r="F125" s="744"/>
      <c r="G125" s="744"/>
      <c r="H125" s="744"/>
      <c r="I125" s="744"/>
      <c r="J125" s="744"/>
      <c r="K125" s="744"/>
      <c r="L125" s="162"/>
    </row>
    <row r="126" spans="1:12" ht="79.5" customHeight="1" x14ac:dyDescent="0.2">
      <c r="A126" s="161" t="s">
        <v>128</v>
      </c>
      <c r="B126" s="160" t="s">
        <v>0</v>
      </c>
      <c r="C126" s="159"/>
      <c r="D126" s="159"/>
      <c r="E126" s="159"/>
      <c r="F126" s="159"/>
      <c r="G126" s="159"/>
      <c r="H126" s="159"/>
      <c r="I126" s="159"/>
      <c r="J126" s="159"/>
      <c r="K126" s="158"/>
      <c r="L126" s="157" t="s">
        <v>127</v>
      </c>
    </row>
  </sheetData>
  <sheetProtection sheet="1" objects="1"/>
  <mergeCells count="13">
    <mergeCell ref="L1:L3"/>
    <mergeCell ref="A125:K125"/>
    <mergeCell ref="B1:B3"/>
    <mergeCell ref="E2:E3"/>
    <mergeCell ref="C2:C3"/>
    <mergeCell ref="D2:D3"/>
    <mergeCell ref="A121:K121"/>
    <mergeCell ref="A123:K123"/>
    <mergeCell ref="A1:A3"/>
    <mergeCell ref="F1:K1"/>
    <mergeCell ref="F2:G2"/>
    <mergeCell ref="H2:I2"/>
    <mergeCell ref="J2:K2"/>
  </mergeCells>
  <pageMargins left="0.46875" right="0.1875" top="0.46875" bottom="0.34375" header="0.1875" footer="0.1145833358168602"/>
  <pageSetup paperSize="9" scale="80" fitToHeight="7" orientation="landscape" useFirstPageNumber="1" horizontalDpi="0" verticalDpi="0" copies="0"/>
  <headerFooter alignWithMargins="0">
    <oddHeader>&amp;RБагаева Наталия Владимировна (Оричевский район), 23.05.2022 14:53:40</oddHeader>
    <oddFooter>&amp;R&amp;8&amp;"Arial Cyrкурсив"&amp;P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0"/>
  <sheetViews>
    <sheetView topLeftCell="B1" workbookViewId="0">
      <pane ySplit="3" topLeftCell="A277" activePane="bottomLeft" state="frozenSplit"/>
      <selection activeCellId="1" sqref="C1 A1"/>
      <selection pane="bottomLeft" activeCell="L283" sqref="L283:L290"/>
    </sheetView>
  </sheetViews>
  <sheetFormatPr defaultColWidth="7" defaultRowHeight="11.25" customHeight="1" x14ac:dyDescent="0.2"/>
  <cols>
    <col min="1" max="1" width="33.85546875" style="4" customWidth="1"/>
    <col min="2" max="2" width="25.5703125" style="3" customWidth="1"/>
    <col min="3" max="3" width="9.5703125" style="289" customWidth="1"/>
    <col min="4" max="4" width="9.85546875" style="289" customWidth="1"/>
    <col min="5" max="5" width="10.140625" style="289" customWidth="1"/>
    <col min="6" max="7" width="9.42578125" style="289" customWidth="1"/>
    <col min="8" max="9" width="9.5703125" style="289" customWidth="1"/>
    <col min="10" max="11" width="9.85546875" style="289" customWidth="1"/>
    <col min="12" max="12" width="21.7109375" style="2" customWidth="1"/>
    <col min="13" max="16384" width="7" style="1"/>
  </cols>
  <sheetData>
    <row r="1" spans="1:12" ht="11.25" customHeight="1" x14ac:dyDescent="0.25">
      <c r="A1" s="769" t="s">
        <v>19</v>
      </c>
      <c r="B1" s="745" t="s">
        <v>18</v>
      </c>
      <c r="C1" s="415" t="s">
        <v>17</v>
      </c>
      <c r="D1" s="415" t="s">
        <v>17</v>
      </c>
      <c r="E1" s="415" t="s">
        <v>16</v>
      </c>
      <c r="F1" s="766" t="s">
        <v>15</v>
      </c>
      <c r="G1" s="767"/>
      <c r="H1" s="767"/>
      <c r="I1" s="767"/>
      <c r="J1" s="767"/>
      <c r="K1" s="768"/>
      <c r="L1" s="740" t="s">
        <v>14</v>
      </c>
    </row>
    <row r="2" spans="1:12" ht="11.25" customHeight="1" x14ac:dyDescent="0.25">
      <c r="A2" s="770"/>
      <c r="B2" s="746"/>
      <c r="C2" s="759">
        <v>2020</v>
      </c>
      <c r="D2" s="759">
        <v>2021</v>
      </c>
      <c r="E2" s="759">
        <v>2022</v>
      </c>
      <c r="F2" s="763">
        <v>2023</v>
      </c>
      <c r="G2" s="764"/>
      <c r="H2" s="763">
        <v>2024</v>
      </c>
      <c r="I2" s="764"/>
      <c r="J2" s="763">
        <v>2025</v>
      </c>
      <c r="K2" s="764"/>
      <c r="L2" s="741"/>
    </row>
    <row r="3" spans="1:12" ht="11.25" customHeight="1" x14ac:dyDescent="0.25">
      <c r="A3" s="771"/>
      <c r="B3" s="765"/>
      <c r="C3" s="760"/>
      <c r="D3" s="760"/>
      <c r="E3" s="760"/>
      <c r="F3" s="416" t="s">
        <v>13</v>
      </c>
      <c r="G3" s="415" t="s">
        <v>12</v>
      </c>
      <c r="H3" s="416" t="s">
        <v>13</v>
      </c>
      <c r="I3" s="415" t="s">
        <v>12</v>
      </c>
      <c r="J3" s="416" t="s">
        <v>13</v>
      </c>
      <c r="K3" s="415" t="s">
        <v>12</v>
      </c>
      <c r="L3" s="742"/>
    </row>
    <row r="4" spans="1:12" s="153" customFormat="1" ht="11.25" customHeight="1" x14ac:dyDescent="0.2">
      <c r="A4" s="414" t="s">
        <v>347</v>
      </c>
      <c r="B4" s="282"/>
      <c r="C4" s="413"/>
      <c r="D4" s="413"/>
      <c r="E4" s="413"/>
      <c r="F4" s="413"/>
      <c r="G4" s="413"/>
      <c r="H4" s="413"/>
      <c r="I4" s="413"/>
      <c r="J4" s="413"/>
      <c r="K4" s="413"/>
      <c r="L4" s="256"/>
    </row>
    <row r="5" spans="1:12" ht="19.5" customHeight="1" x14ac:dyDescent="0.25">
      <c r="A5" s="761" t="s">
        <v>346</v>
      </c>
      <c r="B5" s="393" t="s">
        <v>124</v>
      </c>
      <c r="C5" s="349">
        <f t="shared" ref="C5:K5" si="0">C8+C11</f>
        <v>1378346.5</v>
      </c>
      <c r="D5" s="350">
        <f t="shared" si="0"/>
        <v>1238652.3093129136</v>
      </c>
      <c r="E5" s="348">
        <f t="shared" si="0"/>
        <v>1142129.2207925606</v>
      </c>
      <c r="F5" s="349">
        <f t="shared" si="0"/>
        <v>1219112.4915972597</v>
      </c>
      <c r="G5" s="348">
        <f t="shared" si="0"/>
        <v>1226452.356675924</v>
      </c>
      <c r="H5" s="412">
        <f t="shared" si="0"/>
        <v>1133976.9237306269</v>
      </c>
      <c r="I5" s="348">
        <f t="shared" si="0"/>
        <v>1146313.60038178</v>
      </c>
      <c r="J5" s="349">
        <f t="shared" si="0"/>
        <v>930820.61610368965</v>
      </c>
      <c r="K5" s="348">
        <f t="shared" si="0"/>
        <v>943340</v>
      </c>
      <c r="L5" s="256"/>
    </row>
    <row r="6" spans="1:12" ht="19.5" customHeight="1" x14ac:dyDescent="0.25">
      <c r="A6" s="762"/>
      <c r="B6" s="392" t="s">
        <v>70</v>
      </c>
      <c r="C6" s="391">
        <v>92.21</v>
      </c>
      <c r="D6" s="390">
        <f>IF((ISERROR(D5/(C5*D$7/100))),0,(D5/(C5*D$7/100))*100)</f>
        <v>84.539124201396092</v>
      </c>
      <c r="E6" s="388">
        <f>IF((ISERROR(E5/(D5*E$7/100))),0,(E5/(D5*E$7/100))*100)</f>
        <v>80.671400352641726</v>
      </c>
      <c r="F6" s="389">
        <f>IF((ISERROR(F5/(E5*F$7/100))),0,(F5/(E5*F$7/100))*100)</f>
        <v>99.108940877943326</v>
      </c>
      <c r="G6" s="388">
        <f>IF((ISERROR(G5/(E5*G$7/100))),0,(G5/(E5*G$7/100))*100)</f>
        <v>99.984149760309165</v>
      </c>
      <c r="H6" s="389">
        <f>IF((ISERROR(H5/(F5*H$7/100))),0,(H5/(F5*H$7/100))*100)</f>
        <v>87.257593410591852</v>
      </c>
      <c r="I6" s="388">
        <f>IF((ISERROR(I5/(G5*I$7/100))),0,(I5/(G5*I$7/100))*100)</f>
        <v>87.926441798140701</v>
      </c>
      <c r="J6" s="389">
        <f>IF((ISERROR(J5/(H5*J$7/100))),0,(J5/(H5*J$7/100))*100)</f>
        <v>77.438318040252469</v>
      </c>
      <c r="K6" s="388">
        <f>IF((ISERROR(K5/(I5*K$7/100))),0,(K5/(I5*K$7/100))*100)</f>
        <v>77.855593120806205</v>
      </c>
      <c r="L6" s="256"/>
    </row>
    <row r="7" spans="1:12" ht="18.75" customHeight="1" x14ac:dyDescent="0.25">
      <c r="A7" s="411" t="s">
        <v>345</v>
      </c>
      <c r="B7" s="410" t="s">
        <v>6</v>
      </c>
      <c r="C7" s="408">
        <v>106.2</v>
      </c>
      <c r="D7" s="409">
        <v>106.3</v>
      </c>
      <c r="E7" s="407">
        <v>114.3</v>
      </c>
      <c r="F7" s="408">
        <v>107.7</v>
      </c>
      <c r="G7" s="407">
        <v>107.4</v>
      </c>
      <c r="H7" s="408">
        <v>106.6</v>
      </c>
      <c r="I7" s="407">
        <v>106.3</v>
      </c>
      <c r="J7" s="408">
        <v>106</v>
      </c>
      <c r="K7" s="407">
        <v>105.7</v>
      </c>
      <c r="L7" s="406"/>
    </row>
    <row r="8" spans="1:12" ht="11.25" customHeight="1" x14ac:dyDescent="0.25">
      <c r="A8" s="352" t="s">
        <v>344</v>
      </c>
      <c r="B8" s="405" t="s">
        <v>131</v>
      </c>
      <c r="C8" s="403">
        <f t="shared" ref="C8:K8" si="1">C9+C10</f>
        <v>211342.5</v>
      </c>
      <c r="D8" s="404">
        <f t="shared" si="1"/>
        <v>245924.30931291357</v>
      </c>
      <c r="E8" s="402">
        <f t="shared" si="1"/>
        <v>224615.79079256064</v>
      </c>
      <c r="F8" s="403">
        <f t="shared" si="1"/>
        <v>241332.49159725956</v>
      </c>
      <c r="G8" s="402">
        <f t="shared" si="1"/>
        <v>242446.35667592398</v>
      </c>
      <c r="H8" s="403">
        <f t="shared" si="1"/>
        <v>264036.92373062688</v>
      </c>
      <c r="I8" s="402">
        <f t="shared" si="1"/>
        <v>264663.60038177983</v>
      </c>
      <c r="J8" s="403">
        <f t="shared" si="1"/>
        <v>287340.61610368959</v>
      </c>
      <c r="K8" s="402">
        <f t="shared" si="1"/>
        <v>287800</v>
      </c>
      <c r="L8" s="256"/>
    </row>
    <row r="9" spans="1:12" ht="19.5" customHeight="1" x14ac:dyDescent="0.25">
      <c r="A9" s="342" t="s">
        <v>343</v>
      </c>
      <c r="B9" s="401" t="s">
        <v>131</v>
      </c>
      <c r="C9" s="400">
        <v>150448.5</v>
      </c>
      <c r="D9" s="399">
        <f>C9/C315*D7*D315/100</f>
        <v>173716.30931291357</v>
      </c>
      <c r="E9" s="398">
        <f>D9/D315*E7*E315/100</f>
        <v>183272.79079256064</v>
      </c>
      <c r="F9" s="398">
        <f>E9/E315*F7*F315/100</f>
        <v>201332.49159725956</v>
      </c>
      <c r="G9" s="398">
        <f>E9/E315*G7*G315/100</f>
        <v>202346.35667592398</v>
      </c>
      <c r="H9" s="398">
        <f>F9/F315*H7*H315/100</f>
        <v>223036.92373062688</v>
      </c>
      <c r="I9" s="398">
        <f>G9/G315*I7*I315/100</f>
        <v>223463.60038177986</v>
      </c>
      <c r="J9" s="398">
        <f>H9/H315*J7*J315/100</f>
        <v>245340.61610368959</v>
      </c>
      <c r="K9" s="398">
        <v>245500</v>
      </c>
      <c r="L9" s="256"/>
    </row>
    <row r="10" spans="1:12" ht="39" customHeight="1" x14ac:dyDescent="0.25">
      <c r="A10" s="397" t="s">
        <v>342</v>
      </c>
      <c r="B10" s="235" t="s">
        <v>131</v>
      </c>
      <c r="C10" s="395">
        <v>60894</v>
      </c>
      <c r="D10" s="396">
        <v>72208</v>
      </c>
      <c r="E10" s="394">
        <v>41343</v>
      </c>
      <c r="F10" s="395">
        <v>40000</v>
      </c>
      <c r="G10" s="394">
        <v>40100</v>
      </c>
      <c r="H10" s="395">
        <v>41000</v>
      </c>
      <c r="I10" s="394">
        <v>41200</v>
      </c>
      <c r="J10" s="395">
        <v>42000</v>
      </c>
      <c r="K10" s="394">
        <v>42300</v>
      </c>
      <c r="L10" s="256"/>
    </row>
    <row r="11" spans="1:12" ht="11.25" customHeight="1" x14ac:dyDescent="0.25">
      <c r="A11" s="761" t="s">
        <v>341</v>
      </c>
      <c r="B11" s="393" t="s">
        <v>131</v>
      </c>
      <c r="C11" s="349">
        <v>1167004</v>
      </c>
      <c r="D11" s="350">
        <f t="shared" ref="D11:K11" si="2">D14+D27+D34+D168+D176+D183+D188+D193+D199+D204+D210+D215+D222+D227+D232+D245+D253+D261+D271</f>
        <v>992728</v>
      </c>
      <c r="E11" s="348">
        <f t="shared" si="2"/>
        <v>917513.42999999993</v>
      </c>
      <c r="F11" s="349">
        <f t="shared" si="2"/>
        <v>977780</v>
      </c>
      <c r="G11" s="348">
        <f t="shared" si="2"/>
        <v>984006</v>
      </c>
      <c r="H11" s="349">
        <f t="shared" si="2"/>
        <v>869940</v>
      </c>
      <c r="I11" s="348">
        <f t="shared" si="2"/>
        <v>881650</v>
      </c>
      <c r="J11" s="349">
        <f t="shared" si="2"/>
        <v>643480</v>
      </c>
      <c r="K11" s="348">
        <f t="shared" si="2"/>
        <v>655540</v>
      </c>
      <c r="L11" s="364"/>
    </row>
    <row r="12" spans="1:12" ht="74.25" customHeight="1" x14ac:dyDescent="0.25">
      <c r="A12" s="774"/>
      <c r="B12" s="392" t="s">
        <v>70</v>
      </c>
      <c r="C12" s="391">
        <f>C14+C27+C34+C168+C176+C183+C188+C193+C199+C204+C210+C215+C222+C227+C232+C245+C253+C261+C271</f>
        <v>1167004</v>
      </c>
      <c r="D12" s="390">
        <f>IF((ISERROR(D11/(C11*D$7/100))),0,(D11/(C11*D$7/100))*100)</f>
        <v>80.024811941514585</v>
      </c>
      <c r="E12" s="388">
        <f>IF((ISERROR(E11/(D11*E$7/100))),0,(E11/(D11*E$7/100))*100)</f>
        <v>80.860407962821128</v>
      </c>
      <c r="F12" s="389">
        <f>IF((ISERROR(F11/(E11*F$7/100))),0,(F11/(E11*F$7/100))*100)</f>
        <v>98.949366147749814</v>
      </c>
      <c r="G12" s="388">
        <f>IF((ISERROR(G11/(E11*G$7/100))),0,(G11/(E11*G$7/100))*100)</f>
        <v>99.857579622634461</v>
      </c>
      <c r="H12" s="389">
        <f>IF((ISERROR(H11/(F11*H$7/100))),0,(H11/(F11*H$7/100))*100)</f>
        <v>83.462414781395708</v>
      </c>
      <c r="I12" s="388">
        <f>IF((ISERROR(I11/(G11*I$7/100))),0,(I11/(G11*I$7/100))*100)</f>
        <v>84.287893608951663</v>
      </c>
      <c r="J12" s="389">
        <f>IF((ISERROR(J11/(H11*J$7/100))),0,(J11/(H11*J$7/100))*100)</f>
        <v>69.781433636065117</v>
      </c>
      <c r="K12" s="388">
        <f>IF((ISERROR(K11/(I11*K$7/100))),0,(K11/(I11*K$7/100))*100)</f>
        <v>70.344151846963214</v>
      </c>
      <c r="L12" s="364"/>
    </row>
    <row r="13" spans="1:12" ht="19.5" customHeight="1" x14ac:dyDescent="0.25">
      <c r="A13" s="212" t="s">
        <v>340</v>
      </c>
      <c r="B13" s="387"/>
      <c r="C13" s="386"/>
      <c r="D13" s="385"/>
      <c r="E13" s="384"/>
      <c r="F13" s="383"/>
      <c r="G13" s="383"/>
      <c r="H13" s="371"/>
      <c r="I13" s="370"/>
      <c r="J13" s="371"/>
      <c r="K13" s="370"/>
      <c r="L13" s="256"/>
    </row>
    <row r="14" spans="1:12" ht="11.25" customHeight="1" x14ac:dyDescent="0.25">
      <c r="A14" s="757" t="s">
        <v>339</v>
      </c>
      <c r="B14" s="202" t="s">
        <v>131</v>
      </c>
      <c r="C14" s="360">
        <v>791062</v>
      </c>
      <c r="D14" s="359">
        <v>618777</v>
      </c>
      <c r="E14" s="357">
        <v>474210</v>
      </c>
      <c r="F14" s="358">
        <v>611380</v>
      </c>
      <c r="G14" s="357">
        <v>611900</v>
      </c>
      <c r="H14" s="358">
        <v>523680</v>
      </c>
      <c r="I14" s="357">
        <v>524200</v>
      </c>
      <c r="J14" s="358">
        <v>344080</v>
      </c>
      <c r="K14" s="357">
        <v>344600</v>
      </c>
      <c r="L14" s="256"/>
    </row>
    <row r="15" spans="1:12" ht="19.5" customHeight="1" x14ac:dyDescent="0.25">
      <c r="A15" s="758"/>
      <c r="B15" s="182" t="s">
        <v>55</v>
      </c>
      <c r="C15" s="302">
        <v>141.29</v>
      </c>
      <c r="D15" s="36">
        <f>IF((ISERROR(D14/(C14*D$7/100))),0,(D14/(C14*D$7/100))*100)</f>
        <v>73.585183139719774</v>
      </c>
      <c r="E15" s="345">
        <f>IF((ISERROR(E14/(D14*E$7/100))),0,(E14/(D14*E$7/100))*100)</f>
        <v>67.048692786541778</v>
      </c>
      <c r="F15" s="346">
        <f>IF((ISERROR(F14/(E14*F$7/100))),0,(F14/(E14*F$7/100))*100)</f>
        <v>119.70845241179795</v>
      </c>
      <c r="G15" s="345">
        <f>IF((ISERROR(G14/(E14*G$7/100))),0,(G14/(E14*G$7/100))*100)</f>
        <v>120.14493417789392</v>
      </c>
      <c r="H15" s="346">
        <f>IF((ISERROR(H14/(F14*H$7/100))),0,(H14/(F14*H$7/100))*100)</f>
        <v>80.352159973711849</v>
      </c>
      <c r="I15" s="345">
        <f>IF((ISERROR(I14/(G14*I$7/100))),0,(I14/(G14*I$7/100))*100)</f>
        <v>80.590397689475452</v>
      </c>
      <c r="J15" s="346">
        <f>IF((ISERROR(J14/(H14*J$7/100))),0,(J14/(H14*J$7/100))*100)</f>
        <v>61.985138555015581</v>
      </c>
      <c r="K15" s="345">
        <f>IF((ISERROR(K14/(I14*K$7/100))),0,(K14/(I14*K$7/100))*100)</f>
        <v>62.19325244721243</v>
      </c>
      <c r="L15" s="256"/>
    </row>
    <row r="16" spans="1:12" ht="48.75" customHeight="1" x14ac:dyDescent="0.25">
      <c r="A16" s="347" t="s">
        <v>338</v>
      </c>
      <c r="B16" s="182" t="s">
        <v>131</v>
      </c>
      <c r="C16" s="346">
        <f t="shared" ref="C16:K16" si="3">SUM(C17:C26)</f>
        <v>728329</v>
      </c>
      <c r="D16" s="36">
        <f t="shared" si="3"/>
        <v>616288</v>
      </c>
      <c r="E16" s="345">
        <f t="shared" si="3"/>
        <v>474210</v>
      </c>
      <c r="F16" s="346">
        <f t="shared" si="3"/>
        <v>611380</v>
      </c>
      <c r="G16" s="345">
        <f t="shared" si="3"/>
        <v>611900</v>
      </c>
      <c r="H16" s="346">
        <f t="shared" si="3"/>
        <v>523680</v>
      </c>
      <c r="I16" s="345">
        <f t="shared" si="3"/>
        <v>524200</v>
      </c>
      <c r="J16" s="346">
        <f t="shared" si="3"/>
        <v>344080</v>
      </c>
      <c r="K16" s="345">
        <f t="shared" si="3"/>
        <v>344600</v>
      </c>
      <c r="L16" s="256"/>
    </row>
    <row r="17" spans="1:12" ht="11.25" customHeight="1" x14ac:dyDescent="0.25">
      <c r="A17" s="310" t="s">
        <v>337</v>
      </c>
      <c r="B17" s="356" t="s">
        <v>131</v>
      </c>
      <c r="C17" s="302">
        <v>238822</v>
      </c>
      <c r="D17" s="15">
        <v>206833</v>
      </c>
      <c r="E17" s="301">
        <v>63750</v>
      </c>
      <c r="F17" s="302">
        <v>190000</v>
      </c>
      <c r="G17" s="301">
        <v>190100</v>
      </c>
      <c r="H17" s="302">
        <v>110000</v>
      </c>
      <c r="I17" s="301">
        <v>110100</v>
      </c>
      <c r="J17" s="302">
        <v>80000</v>
      </c>
      <c r="K17" s="301">
        <v>80100</v>
      </c>
      <c r="L17" s="256"/>
    </row>
    <row r="18" spans="1:12" ht="11.25" customHeight="1" x14ac:dyDescent="0.25">
      <c r="A18" s="310" t="s">
        <v>336</v>
      </c>
      <c r="B18" s="356" t="s">
        <v>131</v>
      </c>
      <c r="C18" s="302">
        <v>128204</v>
      </c>
      <c r="D18" s="15">
        <v>161529</v>
      </c>
      <c r="E18" s="301">
        <v>80000</v>
      </c>
      <c r="F18" s="302">
        <v>150000</v>
      </c>
      <c r="G18" s="301">
        <v>150100</v>
      </c>
      <c r="H18" s="302">
        <v>120000</v>
      </c>
      <c r="I18" s="301">
        <v>120100</v>
      </c>
      <c r="J18" s="302">
        <v>100000</v>
      </c>
      <c r="K18" s="301">
        <v>100100</v>
      </c>
      <c r="L18" s="256"/>
    </row>
    <row r="19" spans="1:12" ht="11.25" customHeight="1" x14ac:dyDescent="0.25">
      <c r="A19" s="310" t="s">
        <v>335</v>
      </c>
      <c r="B19" s="356" t="s">
        <v>131</v>
      </c>
      <c r="C19" s="302">
        <v>300068</v>
      </c>
      <c r="D19" s="15">
        <v>165412</v>
      </c>
      <c r="E19" s="301">
        <v>277580</v>
      </c>
      <c r="F19" s="302">
        <v>215000</v>
      </c>
      <c r="G19" s="301">
        <v>215100</v>
      </c>
      <c r="H19" s="302">
        <v>235000</v>
      </c>
      <c r="I19" s="301">
        <v>235100</v>
      </c>
      <c r="J19" s="302">
        <v>105000</v>
      </c>
      <c r="K19" s="301">
        <v>105100</v>
      </c>
      <c r="L19" s="256"/>
    </row>
    <row r="20" spans="1:12" ht="11.25" customHeight="1" x14ac:dyDescent="0.25">
      <c r="A20" s="310" t="s">
        <v>334</v>
      </c>
      <c r="B20" s="356" t="s">
        <v>131</v>
      </c>
      <c r="C20" s="302">
        <v>16487</v>
      </c>
      <c r="D20" s="15">
        <v>14556</v>
      </c>
      <c r="E20" s="301">
        <v>17000</v>
      </c>
      <c r="F20" s="302">
        <v>20000</v>
      </c>
      <c r="G20" s="301">
        <v>20100</v>
      </c>
      <c r="H20" s="302">
        <v>22000</v>
      </c>
      <c r="I20" s="301">
        <v>22100</v>
      </c>
      <c r="J20" s="302">
        <v>22000</v>
      </c>
      <c r="K20" s="301">
        <v>22100</v>
      </c>
      <c r="L20" s="256"/>
    </row>
    <row r="21" spans="1:12" ht="11.25" customHeight="1" x14ac:dyDescent="0.25">
      <c r="A21" s="310" t="s">
        <v>333</v>
      </c>
      <c r="B21" s="356" t="s">
        <v>131</v>
      </c>
      <c r="C21" s="302">
        <v>19628</v>
      </c>
      <c r="D21" s="15">
        <v>19702</v>
      </c>
      <c r="E21" s="301">
        <v>21880</v>
      </c>
      <c r="F21" s="302">
        <v>22380</v>
      </c>
      <c r="G21" s="301">
        <v>22400</v>
      </c>
      <c r="H21" s="302">
        <v>22680</v>
      </c>
      <c r="I21" s="301">
        <v>22700</v>
      </c>
      <c r="J21" s="302">
        <v>23080</v>
      </c>
      <c r="K21" s="301">
        <v>23100</v>
      </c>
      <c r="L21" s="256"/>
    </row>
    <row r="22" spans="1:12" ht="11.25" customHeight="1" x14ac:dyDescent="0.25">
      <c r="A22" s="310" t="s">
        <v>332</v>
      </c>
      <c r="B22" s="356" t="s">
        <v>131</v>
      </c>
      <c r="C22" s="302">
        <v>25120</v>
      </c>
      <c r="D22" s="15">
        <v>48256</v>
      </c>
      <c r="E22" s="301">
        <v>14000</v>
      </c>
      <c r="F22" s="302">
        <v>14000</v>
      </c>
      <c r="G22" s="301">
        <v>14100</v>
      </c>
      <c r="H22" s="302">
        <v>14000</v>
      </c>
      <c r="I22" s="301">
        <v>14100</v>
      </c>
      <c r="J22" s="302">
        <v>14000</v>
      </c>
      <c r="K22" s="301">
        <v>14100</v>
      </c>
      <c r="L22" s="256"/>
    </row>
    <row r="23" spans="1:12" ht="11.25" customHeight="1" x14ac:dyDescent="0.25">
      <c r="A23" s="307"/>
      <c r="B23" s="356" t="s">
        <v>131</v>
      </c>
      <c r="C23" s="302"/>
      <c r="D23" s="15"/>
      <c r="E23" s="301"/>
      <c r="F23" s="302"/>
      <c r="G23" s="301"/>
      <c r="H23" s="302"/>
      <c r="I23" s="301"/>
      <c r="J23" s="302"/>
      <c r="K23" s="301"/>
      <c r="L23" s="256"/>
    </row>
    <row r="24" spans="1:12" ht="11.25" customHeight="1" x14ac:dyDescent="0.25">
      <c r="A24" s="307"/>
      <c r="B24" s="356" t="s">
        <v>131</v>
      </c>
      <c r="C24" s="302"/>
      <c r="D24" s="15"/>
      <c r="E24" s="301"/>
      <c r="F24" s="302"/>
      <c r="G24" s="301"/>
      <c r="H24" s="302"/>
      <c r="I24" s="301"/>
      <c r="J24" s="302"/>
      <c r="K24" s="301"/>
      <c r="L24" s="256"/>
    </row>
    <row r="25" spans="1:12" ht="11.25" customHeight="1" x14ac:dyDescent="0.25">
      <c r="A25" s="307"/>
      <c r="B25" s="356" t="s">
        <v>131</v>
      </c>
      <c r="C25" s="302"/>
      <c r="D25" s="15"/>
      <c r="E25" s="301"/>
      <c r="F25" s="302"/>
      <c r="G25" s="301"/>
      <c r="H25" s="302"/>
      <c r="I25" s="301"/>
      <c r="J25" s="302"/>
      <c r="K25" s="301"/>
      <c r="L25" s="256"/>
    </row>
    <row r="26" spans="1:12" ht="11.25" customHeight="1" x14ac:dyDescent="0.25">
      <c r="A26" s="300"/>
      <c r="B26" s="355" t="s">
        <v>131</v>
      </c>
      <c r="C26" s="295"/>
      <c r="D26" s="361"/>
      <c r="E26" s="294"/>
      <c r="F26" s="295"/>
      <c r="G26" s="294"/>
      <c r="H26" s="295"/>
      <c r="I26" s="294"/>
      <c r="J26" s="295"/>
      <c r="K26" s="294"/>
      <c r="L26" s="256"/>
    </row>
    <row r="27" spans="1:12" ht="11.25" customHeight="1" x14ac:dyDescent="0.25">
      <c r="A27" s="757" t="s">
        <v>331</v>
      </c>
      <c r="B27" s="202" t="s">
        <v>131</v>
      </c>
      <c r="C27" s="360"/>
      <c r="D27" s="359">
        <v>3676</v>
      </c>
      <c r="E27" s="357"/>
      <c r="F27" s="358"/>
      <c r="G27" s="357"/>
      <c r="H27" s="358"/>
      <c r="I27" s="357"/>
      <c r="J27" s="358"/>
      <c r="K27" s="357"/>
      <c r="L27" s="364"/>
    </row>
    <row r="28" spans="1:12" ht="19.5" customHeight="1" x14ac:dyDescent="0.25">
      <c r="A28" s="758" t="s">
        <v>255</v>
      </c>
      <c r="B28" s="182" t="s">
        <v>55</v>
      </c>
      <c r="C28" s="302">
        <v>0</v>
      </c>
      <c r="D28" s="36">
        <f>IF((ISERROR(D27/(C27*D$7/100))),0,(D27/(C27*D$7/100))*100)</f>
        <v>0</v>
      </c>
      <c r="E28" s="345">
        <f>IF((ISERROR(E27/(D27*E$7/100))),0,(E27/(D27*E$7/100))*100)</f>
        <v>0</v>
      </c>
      <c r="F28" s="346">
        <f>IF((ISERROR(F27/(E27*F$7/100))),0,(F27/(E27*F$7/100))*100)</f>
        <v>0</v>
      </c>
      <c r="G28" s="345">
        <f>IF((ISERROR(G27/(E27*G$7/100))),0,(G27/(E27*G$7/100))*100)</f>
        <v>0</v>
      </c>
      <c r="H28" s="346">
        <f>IF((ISERROR(H27/(F27*H$7/100))),0,(H27/(F27*H$7/100))*100)</f>
        <v>0</v>
      </c>
      <c r="I28" s="345">
        <f>IF((ISERROR(I27/(G27*I$7/100))),0,(I27/(G27*I$7/100))*100)</f>
        <v>0</v>
      </c>
      <c r="J28" s="346">
        <f>IF((ISERROR(J27/(H27*J$7/100))),0,(J27/(H27*J$7/100))*100)</f>
        <v>0</v>
      </c>
      <c r="K28" s="345">
        <f>IF((ISERROR(K27/(I27*K$7/100))),0,(K27/(I27*K$7/100))*100)</f>
        <v>0</v>
      </c>
      <c r="L28" s="364"/>
    </row>
    <row r="29" spans="1:12" ht="11.25" customHeight="1" x14ac:dyDescent="0.25">
      <c r="A29" s="347" t="s">
        <v>254</v>
      </c>
      <c r="B29" s="182" t="s">
        <v>131</v>
      </c>
      <c r="C29" s="346">
        <f t="shared" ref="C29:K29" si="4">SUM(C30:C33)</f>
        <v>0</v>
      </c>
      <c r="D29" s="36">
        <f t="shared" si="4"/>
        <v>3676</v>
      </c>
      <c r="E29" s="345">
        <f t="shared" si="4"/>
        <v>0</v>
      </c>
      <c r="F29" s="346">
        <f t="shared" si="4"/>
        <v>0</v>
      </c>
      <c r="G29" s="345">
        <f t="shared" si="4"/>
        <v>0</v>
      </c>
      <c r="H29" s="346">
        <f t="shared" si="4"/>
        <v>0</v>
      </c>
      <c r="I29" s="345">
        <f t="shared" si="4"/>
        <v>0</v>
      </c>
      <c r="J29" s="346">
        <f t="shared" si="4"/>
        <v>0</v>
      </c>
      <c r="K29" s="345">
        <f t="shared" si="4"/>
        <v>0</v>
      </c>
      <c r="L29" s="364"/>
    </row>
    <row r="30" spans="1:12" ht="11.25" customHeight="1" x14ac:dyDescent="0.25">
      <c r="A30" s="307" t="s">
        <v>330</v>
      </c>
      <c r="B30" s="356" t="s">
        <v>131</v>
      </c>
      <c r="C30" s="302"/>
      <c r="D30" s="15">
        <v>3676</v>
      </c>
      <c r="E30" s="301"/>
      <c r="F30" s="302"/>
      <c r="G30" s="301"/>
      <c r="H30" s="302"/>
      <c r="I30" s="301"/>
      <c r="J30" s="302"/>
      <c r="K30" s="301"/>
      <c r="L30" s="364"/>
    </row>
    <row r="31" spans="1:12" ht="11.25" customHeight="1" x14ac:dyDescent="0.25">
      <c r="A31" s="307"/>
      <c r="B31" s="356" t="s">
        <v>131</v>
      </c>
      <c r="C31" s="302"/>
      <c r="D31" s="15"/>
      <c r="E31" s="301"/>
      <c r="F31" s="302"/>
      <c r="G31" s="301"/>
      <c r="H31" s="302"/>
      <c r="I31" s="301"/>
      <c r="J31" s="302"/>
      <c r="K31" s="301"/>
      <c r="L31" s="364"/>
    </row>
    <row r="32" spans="1:12" ht="11.25" customHeight="1" x14ac:dyDescent="0.25">
      <c r="A32" s="307"/>
      <c r="B32" s="356" t="s">
        <v>131</v>
      </c>
      <c r="C32" s="302"/>
      <c r="D32" s="15"/>
      <c r="E32" s="301"/>
      <c r="F32" s="302"/>
      <c r="G32" s="301"/>
      <c r="H32" s="302"/>
      <c r="I32" s="301"/>
      <c r="J32" s="302"/>
      <c r="K32" s="301"/>
      <c r="L32" s="364"/>
    </row>
    <row r="33" spans="1:12" ht="11.25" customHeight="1" x14ac:dyDescent="0.25">
      <c r="A33" s="300"/>
      <c r="B33" s="355" t="s">
        <v>131</v>
      </c>
      <c r="C33" s="295"/>
      <c r="D33" s="361"/>
      <c r="E33" s="294"/>
      <c r="F33" s="295"/>
      <c r="G33" s="294"/>
      <c r="H33" s="295"/>
      <c r="I33" s="294"/>
      <c r="J33" s="295"/>
      <c r="K33" s="294"/>
      <c r="L33" s="364"/>
    </row>
    <row r="34" spans="1:12" ht="11.25" customHeight="1" x14ac:dyDescent="0.25">
      <c r="A34" s="775" t="s">
        <v>329</v>
      </c>
      <c r="B34" s="369" t="s">
        <v>131</v>
      </c>
      <c r="C34" s="381">
        <f t="shared" ref="C34:K34" si="5">C37+C44+C51+C56+C61+C66+C79+C84+C89+C94+C102+C107+C112+C120+C128+C133+C138+C143+C148+C153+C158+C163</f>
        <v>294544</v>
      </c>
      <c r="D34" s="382">
        <f t="shared" si="5"/>
        <v>260998</v>
      </c>
      <c r="E34" s="380">
        <f t="shared" si="5"/>
        <v>385000</v>
      </c>
      <c r="F34" s="381">
        <f t="shared" si="5"/>
        <v>330000</v>
      </c>
      <c r="G34" s="380">
        <f t="shared" si="5"/>
        <v>335500</v>
      </c>
      <c r="H34" s="381">
        <f t="shared" si="5"/>
        <v>311000</v>
      </c>
      <c r="I34" s="380">
        <f t="shared" si="5"/>
        <v>321700</v>
      </c>
      <c r="J34" s="381">
        <f t="shared" si="5"/>
        <v>262000</v>
      </c>
      <c r="K34" s="380">
        <f t="shared" si="5"/>
        <v>272750</v>
      </c>
      <c r="L34" s="256"/>
    </row>
    <row r="35" spans="1:12" ht="19.5" customHeight="1" x14ac:dyDescent="0.25">
      <c r="A35" s="775" t="s">
        <v>255</v>
      </c>
      <c r="B35" s="379" t="s">
        <v>55</v>
      </c>
      <c r="C35" s="378"/>
      <c r="D35" s="377">
        <f>IF((ISERROR(D34/(C34*D$7/100))),0,(D34/(C34*D$7/100))*100)</f>
        <v>83.359237707720681</v>
      </c>
      <c r="E35" s="375">
        <f>IF((ISERROR(E34/(D34*E$7/100))),0,(E34/(D34*E$7/100))*100)</f>
        <v>129.05573831524151</v>
      </c>
      <c r="F35" s="376">
        <f>IF((ISERROR(F34/(E34*F$7/100))),0,(F34/(E34*F$7/100))*100)</f>
        <v>79.586152009550332</v>
      </c>
      <c r="G35" s="375">
        <f>IF((ISERROR(G34/(E34*G$7/100))),0,(G34/(E34*G$7/100))*100)</f>
        <v>81.138600691673318</v>
      </c>
      <c r="H35" s="376">
        <f>IF((ISERROR(H34/(F34*H$7/100))),0,(H34/(F34*H$7/100))*100)</f>
        <v>88.407527431917671</v>
      </c>
      <c r="I35" s="375">
        <f>IF((ISERROR(I34/(G34*I$7/100))),0,(I34/(G34*I$7/100))*100)</f>
        <v>90.203891076768642</v>
      </c>
      <c r="J35" s="376">
        <f>IF((ISERROR(J34/(H34*J$7/100))),0,(J34/(H34*J$7/100))*100)</f>
        <v>79.475823575805364</v>
      </c>
      <c r="K35" s="375">
        <f>IF((ISERROR(K34/(I34*K$7/100))),0,(K34/(I34*K$7/100))*100)</f>
        <v>80.211882886827865</v>
      </c>
      <c r="L35" s="256"/>
    </row>
    <row r="36" spans="1:12" ht="11.25" customHeight="1" x14ac:dyDescent="0.25">
      <c r="A36" s="374" t="s">
        <v>254</v>
      </c>
      <c r="B36" s="373" t="s">
        <v>131</v>
      </c>
      <c r="C36" s="371">
        <f t="shared" ref="C36:K36" si="6">C39+C46+C53+C58+C63+C68+C81+C86+C91+C96+C104+C109+C114+C122+C130+C135+C140+C145+C150+C155+C160+C165</f>
        <v>294544</v>
      </c>
      <c r="D36" s="372">
        <f t="shared" si="6"/>
        <v>260998</v>
      </c>
      <c r="E36" s="370">
        <f t="shared" si="6"/>
        <v>385000</v>
      </c>
      <c r="F36" s="371">
        <f t="shared" si="6"/>
        <v>0</v>
      </c>
      <c r="G36" s="370">
        <f t="shared" si="6"/>
        <v>0</v>
      </c>
      <c r="H36" s="371">
        <f t="shared" si="6"/>
        <v>0</v>
      </c>
      <c r="I36" s="370">
        <f t="shared" si="6"/>
        <v>0</v>
      </c>
      <c r="J36" s="371">
        <f t="shared" si="6"/>
        <v>0</v>
      </c>
      <c r="K36" s="370">
        <f t="shared" si="6"/>
        <v>0</v>
      </c>
      <c r="L36" s="256"/>
    </row>
    <row r="37" spans="1:12" ht="14.25" customHeight="1" x14ac:dyDescent="0.25">
      <c r="A37" s="757" t="s">
        <v>328</v>
      </c>
      <c r="B37" s="369" t="s">
        <v>131</v>
      </c>
      <c r="C37" s="358">
        <v>11301</v>
      </c>
      <c r="D37" s="368">
        <v>9228</v>
      </c>
      <c r="E37" s="357">
        <v>70000</v>
      </c>
      <c r="F37" s="358">
        <v>10000</v>
      </c>
      <c r="G37" s="357">
        <v>10500</v>
      </c>
      <c r="H37" s="358">
        <v>11000</v>
      </c>
      <c r="I37" s="357">
        <v>11700</v>
      </c>
      <c r="J37" s="358">
        <v>12000</v>
      </c>
      <c r="K37" s="357">
        <v>12750</v>
      </c>
      <c r="L37" s="256"/>
    </row>
    <row r="38" spans="1:12" ht="19.5" customHeight="1" x14ac:dyDescent="0.25">
      <c r="A38" s="758" t="s">
        <v>255</v>
      </c>
      <c r="B38" s="182" t="s">
        <v>55</v>
      </c>
      <c r="C38" s="302">
        <v>6.82</v>
      </c>
      <c r="D38" s="36">
        <f>IF((ISERROR(D37/(C37*D$7/100))),0,(D37/(C37*D$7/100))*100)</f>
        <v>76.817018415856282</v>
      </c>
      <c r="E38" s="345">
        <f>IF((ISERROR(E37/(D37*E$7/100))),0,(E37/(D37*E$7/100))*100)</f>
        <v>663.65783167437837</v>
      </c>
      <c r="F38" s="346">
        <f>IF((ISERROR(F37/(E37*F$7/100))),0,(F37/(E37*F$7/100))*100)</f>
        <v>13.264358668258389</v>
      </c>
      <c r="G38" s="345">
        <f>IF((ISERROR(G37/(E37*G$7/100))),0,(G37/(E37*G$7/100))*100)</f>
        <v>13.966480446927374</v>
      </c>
      <c r="H38" s="346">
        <f>IF((ISERROR(H37/(F37*H$7/100))),0,(H37/(F37*H$7/100))*100)</f>
        <v>103.18949343339587</v>
      </c>
      <c r="I38" s="345">
        <f>IF((ISERROR(I37/(G37*I$7/100))),0,(I37/(G37*I$7/100))*100)</f>
        <v>104.8246203467276</v>
      </c>
      <c r="J38" s="346">
        <f>IF((ISERROR(J37/(H37*J$7/100))),0,(J37/(H37*J$7/100))*100)</f>
        <v>102.91595197255575</v>
      </c>
      <c r="K38" s="345">
        <f>IF((ISERROR(K37/(I37*K$7/100))),0,(K37/(I37*K$7/100))*100)</f>
        <v>103.09778521699052</v>
      </c>
      <c r="L38" s="256"/>
    </row>
    <row r="39" spans="1:12" ht="11.25" customHeight="1" x14ac:dyDescent="0.25">
      <c r="A39" s="347" t="s">
        <v>254</v>
      </c>
      <c r="B39" s="182" t="s">
        <v>131</v>
      </c>
      <c r="C39" s="346">
        <f t="shared" ref="C39:K39" si="7">SUM(C40:C43)</f>
        <v>11301</v>
      </c>
      <c r="D39" s="36">
        <f t="shared" si="7"/>
        <v>9228</v>
      </c>
      <c r="E39" s="345">
        <f t="shared" si="7"/>
        <v>70000</v>
      </c>
      <c r="F39" s="346">
        <f t="shared" si="7"/>
        <v>0</v>
      </c>
      <c r="G39" s="345">
        <f t="shared" si="7"/>
        <v>0</v>
      </c>
      <c r="H39" s="346">
        <f t="shared" si="7"/>
        <v>0</v>
      </c>
      <c r="I39" s="345">
        <f t="shared" si="7"/>
        <v>0</v>
      </c>
      <c r="J39" s="346">
        <f t="shared" si="7"/>
        <v>0</v>
      </c>
      <c r="K39" s="345">
        <f t="shared" si="7"/>
        <v>0</v>
      </c>
      <c r="L39" s="256"/>
    </row>
    <row r="40" spans="1:12" ht="11.25" customHeight="1" x14ac:dyDescent="0.25">
      <c r="A40" s="307" t="s">
        <v>327</v>
      </c>
      <c r="B40" s="356" t="s">
        <v>131</v>
      </c>
      <c r="C40" s="302">
        <v>11301</v>
      </c>
      <c r="D40" s="15">
        <v>9228</v>
      </c>
      <c r="E40" s="301">
        <v>70000</v>
      </c>
      <c r="F40" s="302"/>
      <c r="G40" s="301"/>
      <c r="H40" s="302"/>
      <c r="I40" s="301"/>
      <c r="J40" s="302"/>
      <c r="K40" s="301"/>
      <c r="L40" s="256"/>
    </row>
    <row r="41" spans="1:12" ht="11.25" customHeight="1" x14ac:dyDescent="0.25">
      <c r="A41" s="307"/>
      <c r="B41" s="356" t="s">
        <v>131</v>
      </c>
      <c r="C41" s="302"/>
      <c r="D41" s="15"/>
      <c r="E41" s="301"/>
      <c r="F41" s="302"/>
      <c r="G41" s="301"/>
      <c r="H41" s="302"/>
      <c r="I41" s="301"/>
      <c r="J41" s="302"/>
      <c r="K41" s="301"/>
      <c r="L41" s="256"/>
    </row>
    <row r="42" spans="1:12" ht="11.25" customHeight="1" x14ac:dyDescent="0.25">
      <c r="A42" s="307"/>
      <c r="B42" s="356" t="s">
        <v>131</v>
      </c>
      <c r="C42" s="302"/>
      <c r="D42" s="15"/>
      <c r="E42" s="301"/>
      <c r="F42" s="302"/>
      <c r="G42" s="301"/>
      <c r="H42" s="302"/>
      <c r="I42" s="301"/>
      <c r="J42" s="302"/>
      <c r="K42" s="301"/>
      <c r="L42" s="256"/>
    </row>
    <row r="43" spans="1:12" ht="11.25" customHeight="1" x14ac:dyDescent="0.25">
      <c r="A43" s="300"/>
      <c r="B43" s="355" t="s">
        <v>131</v>
      </c>
      <c r="C43" s="295"/>
      <c r="D43" s="361"/>
      <c r="E43" s="294"/>
      <c r="F43" s="295"/>
      <c r="G43" s="294"/>
      <c r="H43" s="295"/>
      <c r="I43" s="294"/>
      <c r="J43" s="295"/>
      <c r="K43" s="294"/>
      <c r="L43" s="256"/>
    </row>
    <row r="44" spans="1:12" ht="11.25" customHeight="1" x14ac:dyDescent="0.25">
      <c r="A44" s="757" t="s">
        <v>326</v>
      </c>
      <c r="B44" s="369" t="s">
        <v>131</v>
      </c>
      <c r="C44" s="358"/>
      <c r="D44" s="368"/>
      <c r="E44" s="357"/>
      <c r="F44" s="358"/>
      <c r="G44" s="357"/>
      <c r="H44" s="358"/>
      <c r="I44" s="357"/>
      <c r="J44" s="358"/>
      <c r="K44" s="357"/>
      <c r="L44" s="256"/>
    </row>
    <row r="45" spans="1:12" ht="19.5" customHeight="1" x14ac:dyDescent="0.25">
      <c r="A45" s="758" t="s">
        <v>255</v>
      </c>
      <c r="B45" s="182" t="s">
        <v>55</v>
      </c>
      <c r="C45" s="302"/>
      <c r="D45" s="36">
        <f>IF((ISERROR(D44/(C44*D$7/100))),0,(D44/(C44*D$7/100))*100)</f>
        <v>0</v>
      </c>
      <c r="E45" s="345">
        <f>IF((ISERROR(E44/(D44*E$7/100))),0,(E44/(D44*E$7/100))*100)</f>
        <v>0</v>
      </c>
      <c r="F45" s="346">
        <f>IF((ISERROR(F44/(E44*F$7/100))),0,(F44/(E44*F$7/100))*100)</f>
        <v>0</v>
      </c>
      <c r="G45" s="345">
        <f>IF((ISERROR(G44/(E44*G$7/100))),0,(G44/(E44*G$7/100))*100)</f>
        <v>0</v>
      </c>
      <c r="H45" s="346">
        <f>IF((ISERROR(H44/(F44*H$7/100))),0,(H44/(F44*H$7/100))*100)</f>
        <v>0</v>
      </c>
      <c r="I45" s="345">
        <f>IF((ISERROR(I44/(G44*I$7/100))),0,(I44/(G44*I$7/100))*100)</f>
        <v>0</v>
      </c>
      <c r="J45" s="346">
        <f>IF((ISERROR(J44/(H44*J$7/100))),0,(J44/(H44*J$7/100))*100)</f>
        <v>0</v>
      </c>
      <c r="K45" s="345">
        <f>IF((ISERROR(K44/(I44*K$7/100))),0,(K44/(I44*K$7/100))*100)</f>
        <v>0</v>
      </c>
      <c r="L45" s="256"/>
    </row>
    <row r="46" spans="1:12" ht="11.25" customHeight="1" x14ac:dyDescent="0.25">
      <c r="A46" s="347" t="s">
        <v>254</v>
      </c>
      <c r="B46" s="182" t="s">
        <v>131</v>
      </c>
      <c r="C46" s="346">
        <f t="shared" ref="C46:K46" si="8">SUM(C47:C50)</f>
        <v>0</v>
      </c>
      <c r="D46" s="36">
        <f t="shared" si="8"/>
        <v>0</v>
      </c>
      <c r="E46" s="345">
        <f t="shared" si="8"/>
        <v>0</v>
      </c>
      <c r="F46" s="346">
        <f t="shared" si="8"/>
        <v>0</v>
      </c>
      <c r="G46" s="345">
        <f t="shared" si="8"/>
        <v>0</v>
      </c>
      <c r="H46" s="346">
        <f t="shared" si="8"/>
        <v>0</v>
      </c>
      <c r="I46" s="345">
        <f t="shared" si="8"/>
        <v>0</v>
      </c>
      <c r="J46" s="346">
        <f t="shared" si="8"/>
        <v>0</v>
      </c>
      <c r="K46" s="345">
        <f t="shared" si="8"/>
        <v>0</v>
      </c>
      <c r="L46" s="256"/>
    </row>
    <row r="47" spans="1:12" ht="11.25" customHeight="1" x14ac:dyDescent="0.25">
      <c r="A47" s="307"/>
      <c r="B47" s="356" t="s">
        <v>131</v>
      </c>
      <c r="C47" s="302"/>
      <c r="D47" s="15"/>
      <c r="E47" s="301"/>
      <c r="F47" s="302"/>
      <c r="G47" s="301"/>
      <c r="H47" s="302"/>
      <c r="I47" s="301"/>
      <c r="J47" s="302"/>
      <c r="K47" s="301"/>
      <c r="L47" s="256"/>
    </row>
    <row r="48" spans="1:12" ht="11.25" customHeight="1" x14ac:dyDescent="0.25">
      <c r="A48" s="307"/>
      <c r="B48" s="356" t="s">
        <v>131</v>
      </c>
      <c r="C48" s="302"/>
      <c r="D48" s="15"/>
      <c r="E48" s="301"/>
      <c r="F48" s="302"/>
      <c r="G48" s="301"/>
      <c r="H48" s="302"/>
      <c r="I48" s="301"/>
      <c r="J48" s="302"/>
      <c r="K48" s="301"/>
      <c r="L48" s="256"/>
    </row>
    <row r="49" spans="1:12" ht="11.25" customHeight="1" x14ac:dyDescent="0.25">
      <c r="A49" s="307"/>
      <c r="B49" s="356" t="s">
        <v>131</v>
      </c>
      <c r="C49" s="302"/>
      <c r="D49" s="15"/>
      <c r="E49" s="301"/>
      <c r="F49" s="302"/>
      <c r="G49" s="301"/>
      <c r="H49" s="302"/>
      <c r="I49" s="301"/>
      <c r="J49" s="302"/>
      <c r="K49" s="301"/>
      <c r="L49" s="256"/>
    </row>
    <row r="50" spans="1:12" ht="11.25" customHeight="1" x14ac:dyDescent="0.25">
      <c r="A50" s="300"/>
      <c r="B50" s="355" t="s">
        <v>131</v>
      </c>
      <c r="C50" s="295"/>
      <c r="D50" s="361"/>
      <c r="E50" s="294"/>
      <c r="F50" s="295"/>
      <c r="G50" s="294"/>
      <c r="H50" s="295"/>
      <c r="I50" s="294"/>
      <c r="J50" s="295"/>
      <c r="K50" s="294"/>
      <c r="L50" s="256"/>
    </row>
    <row r="51" spans="1:12" ht="11.25" customHeight="1" x14ac:dyDescent="0.25">
      <c r="A51" s="757" t="s">
        <v>325</v>
      </c>
      <c r="B51" s="202" t="s">
        <v>131</v>
      </c>
      <c r="C51" s="358"/>
      <c r="D51" s="368"/>
      <c r="E51" s="357"/>
      <c r="F51" s="358"/>
      <c r="G51" s="357"/>
      <c r="H51" s="358"/>
      <c r="I51" s="357"/>
      <c r="J51" s="358"/>
      <c r="K51" s="357"/>
      <c r="L51" s="256"/>
    </row>
    <row r="52" spans="1:12" ht="19.5" customHeight="1" x14ac:dyDescent="0.25">
      <c r="A52" s="758" t="s">
        <v>255</v>
      </c>
      <c r="B52" s="182" t="s">
        <v>55</v>
      </c>
      <c r="C52" s="302"/>
      <c r="D52" s="36">
        <f>IF((ISERROR(D51/(C51*D$7/100))),0,(D51/(C51*D$7/100))*100)</f>
        <v>0</v>
      </c>
      <c r="E52" s="345">
        <f>IF((ISERROR(E51/(D51*E$7/100))),0,(E51/(D51*E$7/100))*100)</f>
        <v>0</v>
      </c>
      <c r="F52" s="346">
        <f>IF((ISERROR(F51/(E51*F$7/100))),0,(F51/(E51*F$7/100))*100)</f>
        <v>0</v>
      </c>
      <c r="G52" s="345">
        <f>IF((ISERROR(G51/(E51*G$7/100))),0,(G51/(E51*G$7/100))*100)</f>
        <v>0</v>
      </c>
      <c r="H52" s="346">
        <f>IF((ISERROR(H51/(F51*H$7/100))),0,(H51/(F51*H$7/100))*100)</f>
        <v>0</v>
      </c>
      <c r="I52" s="345">
        <f>IF((ISERROR(I51/(G51*I$7/100))),0,(I51/(G51*I$7/100))*100)</f>
        <v>0</v>
      </c>
      <c r="J52" s="346">
        <f>IF((ISERROR(J51/(H51*J$7/100))),0,(J51/(H51*J$7/100))*100)</f>
        <v>0</v>
      </c>
      <c r="K52" s="345">
        <f>IF((ISERROR(K51/(I51*K$7/100))),0,(K51/(I51*K$7/100))*100)</f>
        <v>0</v>
      </c>
      <c r="L52" s="256"/>
    </row>
    <row r="53" spans="1:12" ht="11.25" customHeight="1" x14ac:dyDescent="0.25">
      <c r="A53" s="347" t="s">
        <v>254</v>
      </c>
      <c r="B53" s="182" t="s">
        <v>131</v>
      </c>
      <c r="C53" s="346">
        <f t="shared" ref="C53:K53" si="9">SUM(C54:C55)</f>
        <v>0</v>
      </c>
      <c r="D53" s="36">
        <f t="shared" si="9"/>
        <v>0</v>
      </c>
      <c r="E53" s="345">
        <f t="shared" si="9"/>
        <v>0</v>
      </c>
      <c r="F53" s="346">
        <f t="shared" si="9"/>
        <v>0</v>
      </c>
      <c r="G53" s="345">
        <f t="shared" si="9"/>
        <v>0</v>
      </c>
      <c r="H53" s="346">
        <f t="shared" si="9"/>
        <v>0</v>
      </c>
      <c r="I53" s="345">
        <f t="shared" si="9"/>
        <v>0</v>
      </c>
      <c r="J53" s="346">
        <f t="shared" si="9"/>
        <v>0</v>
      </c>
      <c r="K53" s="345">
        <f t="shared" si="9"/>
        <v>0</v>
      </c>
      <c r="L53" s="256"/>
    </row>
    <row r="54" spans="1:12" ht="11.25" customHeight="1" x14ac:dyDescent="0.25">
      <c r="A54" s="307"/>
      <c r="B54" s="356" t="s">
        <v>131</v>
      </c>
      <c r="C54" s="302"/>
      <c r="D54" s="15"/>
      <c r="E54" s="301"/>
      <c r="F54" s="302"/>
      <c r="G54" s="301"/>
      <c r="H54" s="302"/>
      <c r="I54" s="301"/>
      <c r="J54" s="302"/>
      <c r="K54" s="301"/>
      <c r="L54" s="256"/>
    </row>
    <row r="55" spans="1:12" ht="11.25" customHeight="1" x14ac:dyDescent="0.25">
      <c r="A55" s="300"/>
      <c r="B55" s="355" t="s">
        <v>131</v>
      </c>
      <c r="C55" s="295"/>
      <c r="D55" s="361"/>
      <c r="E55" s="294"/>
      <c r="F55" s="295"/>
      <c r="G55" s="294"/>
      <c r="H55" s="295"/>
      <c r="I55" s="294"/>
      <c r="J55" s="295"/>
      <c r="K55" s="294"/>
      <c r="L55" s="256"/>
    </row>
    <row r="56" spans="1:12" ht="11.25" customHeight="1" x14ac:dyDescent="0.25">
      <c r="A56" s="757" t="s">
        <v>324</v>
      </c>
      <c r="B56" s="202" t="s">
        <v>131</v>
      </c>
      <c r="C56" s="358"/>
      <c r="D56" s="368"/>
      <c r="E56" s="357"/>
      <c r="F56" s="358"/>
      <c r="G56" s="357"/>
      <c r="H56" s="358"/>
      <c r="I56" s="357"/>
      <c r="J56" s="358"/>
      <c r="K56" s="357"/>
      <c r="L56" s="256"/>
    </row>
    <row r="57" spans="1:12" ht="19.5" customHeight="1" x14ac:dyDescent="0.25">
      <c r="A57" s="758" t="s">
        <v>255</v>
      </c>
      <c r="B57" s="182" t="s">
        <v>55</v>
      </c>
      <c r="C57" s="302"/>
      <c r="D57" s="36">
        <f>IF((ISERROR(D56/(C56*D$7/100))),0,(D56/(C56*D$7/100))*100)</f>
        <v>0</v>
      </c>
      <c r="E57" s="345">
        <f>IF((ISERROR(E56/(D56*E$7/100))),0,(E56/(D56*E$7/100))*100)</f>
        <v>0</v>
      </c>
      <c r="F57" s="346">
        <f>IF((ISERROR(F56/(E56*F$7/100))),0,(F56/(E56*F$7/100))*100)</f>
        <v>0</v>
      </c>
      <c r="G57" s="345">
        <f>IF((ISERROR(G56/(E56*G$7/100))),0,(G56/(E56*G$7/100))*100)</f>
        <v>0</v>
      </c>
      <c r="H57" s="346">
        <f>IF((ISERROR(H56/(F56*H$7/100))),0,(H56/(F56*H$7/100))*100)</f>
        <v>0</v>
      </c>
      <c r="I57" s="345">
        <f>IF((ISERROR(I56/(G56*I$7/100))),0,(I56/(G56*I$7/100))*100)</f>
        <v>0</v>
      </c>
      <c r="J57" s="346">
        <f>IF((ISERROR(J56/(H56*J$7/100))),0,(J56/(H56*J$7/100))*100)</f>
        <v>0</v>
      </c>
      <c r="K57" s="345">
        <f>IF((ISERROR(K56/(I56*K$7/100))),0,(K56/(I56*K$7/100))*100)</f>
        <v>0</v>
      </c>
      <c r="L57" s="256"/>
    </row>
    <row r="58" spans="1:12" ht="11.25" customHeight="1" x14ac:dyDescent="0.25">
      <c r="A58" s="347" t="s">
        <v>254</v>
      </c>
      <c r="B58" s="182" t="s">
        <v>131</v>
      </c>
      <c r="C58" s="346">
        <f t="shared" ref="C58:K58" si="10">SUM(C59:C60)</f>
        <v>0</v>
      </c>
      <c r="D58" s="36">
        <f t="shared" si="10"/>
        <v>0</v>
      </c>
      <c r="E58" s="345">
        <f t="shared" si="10"/>
        <v>0</v>
      </c>
      <c r="F58" s="346">
        <f t="shared" si="10"/>
        <v>0</v>
      </c>
      <c r="G58" s="345">
        <f t="shared" si="10"/>
        <v>0</v>
      </c>
      <c r="H58" s="346">
        <f t="shared" si="10"/>
        <v>0</v>
      </c>
      <c r="I58" s="345">
        <f t="shared" si="10"/>
        <v>0</v>
      </c>
      <c r="J58" s="346">
        <f t="shared" si="10"/>
        <v>0</v>
      </c>
      <c r="K58" s="345">
        <f t="shared" si="10"/>
        <v>0</v>
      </c>
      <c r="L58" s="256"/>
    </row>
    <row r="59" spans="1:12" ht="11.25" customHeight="1" x14ac:dyDescent="0.25">
      <c r="A59" s="307"/>
      <c r="B59" s="356" t="s">
        <v>131</v>
      </c>
      <c r="C59" s="302"/>
      <c r="D59" s="15"/>
      <c r="E59" s="301"/>
      <c r="F59" s="302"/>
      <c r="G59" s="301"/>
      <c r="H59" s="302"/>
      <c r="I59" s="301"/>
      <c r="J59" s="302"/>
      <c r="K59" s="301"/>
      <c r="L59" s="256"/>
    </row>
    <row r="60" spans="1:12" ht="11.25" customHeight="1" x14ac:dyDescent="0.25">
      <c r="A60" s="300"/>
      <c r="B60" s="355" t="s">
        <v>131</v>
      </c>
      <c r="C60" s="295"/>
      <c r="D60" s="361"/>
      <c r="E60" s="294"/>
      <c r="F60" s="295"/>
      <c r="G60" s="294"/>
      <c r="H60" s="295"/>
      <c r="I60" s="294"/>
      <c r="J60" s="295"/>
      <c r="K60" s="294"/>
      <c r="L60" s="256"/>
    </row>
    <row r="61" spans="1:12" ht="11.25" customHeight="1" x14ac:dyDescent="0.25">
      <c r="A61" s="757" t="s">
        <v>323</v>
      </c>
      <c r="B61" s="202" t="s">
        <v>131</v>
      </c>
      <c r="C61" s="358"/>
      <c r="D61" s="368"/>
      <c r="E61" s="357"/>
      <c r="F61" s="358"/>
      <c r="G61" s="357"/>
      <c r="H61" s="358"/>
      <c r="I61" s="357"/>
      <c r="J61" s="358"/>
      <c r="K61" s="357"/>
      <c r="L61" s="256"/>
    </row>
    <row r="62" spans="1:12" ht="19.5" customHeight="1" x14ac:dyDescent="0.25">
      <c r="A62" s="758" t="s">
        <v>255</v>
      </c>
      <c r="B62" s="182" t="s">
        <v>55</v>
      </c>
      <c r="C62" s="302"/>
      <c r="D62" s="36">
        <f>IF((ISERROR(D61/(C61*D$7/100))),0,(D61/(C61*D$7/100))*100)</f>
        <v>0</v>
      </c>
      <c r="E62" s="345">
        <f>IF((ISERROR(E61/(D61*E$7/100))),0,(E61/(D61*E$7/100))*100)</f>
        <v>0</v>
      </c>
      <c r="F62" s="346">
        <f>IF((ISERROR(F61/(E61*F$7/100))),0,(F61/(E61*F$7/100))*100)</f>
        <v>0</v>
      </c>
      <c r="G62" s="345">
        <f>IF((ISERROR(G61/(E61*G$7/100))),0,(G61/(E61*G$7/100))*100)</f>
        <v>0</v>
      </c>
      <c r="H62" s="346">
        <f>IF((ISERROR(H61/(F61*H$7/100))),0,(H61/(F61*H$7/100))*100)</f>
        <v>0</v>
      </c>
      <c r="I62" s="345">
        <f>IF((ISERROR(I61/(G61*I$7/100))),0,(I61/(G61*I$7/100))*100)</f>
        <v>0</v>
      </c>
      <c r="J62" s="346">
        <f>IF((ISERROR(J61/(H61*J$7/100))),0,(J61/(H61*J$7/100))*100)</f>
        <v>0</v>
      </c>
      <c r="K62" s="345">
        <f>IF((ISERROR(K61/(I61*K$7/100))),0,(K61/(I61*K$7/100))*100)</f>
        <v>0</v>
      </c>
      <c r="L62" s="256"/>
    </row>
    <row r="63" spans="1:12" ht="11.25" customHeight="1" x14ac:dyDescent="0.25">
      <c r="A63" s="347" t="s">
        <v>254</v>
      </c>
      <c r="B63" s="182" t="s">
        <v>131</v>
      </c>
      <c r="C63" s="346">
        <f t="shared" ref="C63:K63" si="11">SUM(C64:C65)</f>
        <v>0</v>
      </c>
      <c r="D63" s="36">
        <f t="shared" si="11"/>
        <v>0</v>
      </c>
      <c r="E63" s="345">
        <f t="shared" si="11"/>
        <v>0</v>
      </c>
      <c r="F63" s="346">
        <f t="shared" si="11"/>
        <v>0</v>
      </c>
      <c r="G63" s="345">
        <f t="shared" si="11"/>
        <v>0</v>
      </c>
      <c r="H63" s="346">
        <f t="shared" si="11"/>
        <v>0</v>
      </c>
      <c r="I63" s="345">
        <f t="shared" si="11"/>
        <v>0</v>
      </c>
      <c r="J63" s="346">
        <f t="shared" si="11"/>
        <v>0</v>
      </c>
      <c r="K63" s="345">
        <f t="shared" si="11"/>
        <v>0</v>
      </c>
      <c r="L63" s="256"/>
    </row>
    <row r="64" spans="1:12" ht="11.25" customHeight="1" x14ac:dyDescent="0.25">
      <c r="A64" s="307"/>
      <c r="B64" s="356" t="s">
        <v>131</v>
      </c>
      <c r="C64" s="302"/>
      <c r="D64" s="15"/>
      <c r="E64" s="301"/>
      <c r="F64" s="302"/>
      <c r="G64" s="301"/>
      <c r="H64" s="302"/>
      <c r="I64" s="301"/>
      <c r="J64" s="302"/>
      <c r="K64" s="301"/>
      <c r="L64" s="256"/>
    </row>
    <row r="65" spans="1:12" ht="11.25" customHeight="1" x14ac:dyDescent="0.25">
      <c r="A65" s="300"/>
      <c r="B65" s="355" t="s">
        <v>131</v>
      </c>
      <c r="C65" s="295"/>
      <c r="D65" s="361"/>
      <c r="E65" s="294"/>
      <c r="F65" s="295"/>
      <c r="G65" s="294"/>
      <c r="H65" s="295"/>
      <c r="I65" s="294"/>
      <c r="J65" s="295"/>
      <c r="K65" s="294"/>
      <c r="L65" s="256"/>
    </row>
    <row r="66" spans="1:12" ht="11.25" customHeight="1" x14ac:dyDescent="0.25">
      <c r="A66" s="757" t="s">
        <v>322</v>
      </c>
      <c r="B66" s="202" t="s">
        <v>131</v>
      </c>
      <c r="C66" s="358"/>
      <c r="D66" s="368"/>
      <c r="E66" s="357"/>
      <c r="F66" s="358"/>
      <c r="G66" s="357"/>
      <c r="H66" s="358"/>
      <c r="I66" s="357"/>
      <c r="J66" s="358"/>
      <c r="K66" s="357"/>
      <c r="L66" s="256"/>
    </row>
    <row r="67" spans="1:12" ht="19.5" customHeight="1" x14ac:dyDescent="0.25">
      <c r="A67" s="758" t="s">
        <v>255</v>
      </c>
      <c r="B67" s="182" t="s">
        <v>55</v>
      </c>
      <c r="C67" s="302"/>
      <c r="D67" s="36">
        <f>IF((ISERROR(D66/(C66*D$7/100))),0,(D66/(C66*D$7/100))*100)</f>
        <v>0</v>
      </c>
      <c r="E67" s="345">
        <f>IF((ISERROR(E66/(D66*E$7/100))),0,(E66/(D66*E$7/100))*100)</f>
        <v>0</v>
      </c>
      <c r="F67" s="346">
        <f>IF((ISERROR(F66/(E66*F$7/100))),0,(F66/(E66*F$7/100))*100)</f>
        <v>0</v>
      </c>
      <c r="G67" s="345">
        <f>IF((ISERROR(G66/(E66*G$7/100))),0,(G66/(E66*G$7/100))*100)</f>
        <v>0</v>
      </c>
      <c r="H67" s="346">
        <f>IF((ISERROR(H66/(F66*H$7/100))),0,(H66/(F66*H$7/100))*100)</f>
        <v>0</v>
      </c>
      <c r="I67" s="345">
        <f>IF((ISERROR(I66/(G66*I$7/100))),0,(I66/(G66*I$7/100))*100)</f>
        <v>0</v>
      </c>
      <c r="J67" s="346">
        <f>IF((ISERROR(J66/(H66*J$7/100))),0,(J66/(H66*J$7/100))*100)</f>
        <v>0</v>
      </c>
      <c r="K67" s="345">
        <f>IF((ISERROR(K66/(I66*K$7/100))),0,(K66/(I66*K$7/100))*100)</f>
        <v>0</v>
      </c>
      <c r="L67" s="256"/>
    </row>
    <row r="68" spans="1:12" ht="11.25" customHeight="1" x14ac:dyDescent="0.25">
      <c r="A68" s="347" t="s">
        <v>254</v>
      </c>
      <c r="B68" s="182" t="s">
        <v>131</v>
      </c>
      <c r="C68" s="346">
        <f t="shared" ref="C68:K68" si="12">SUM(C69:C78)</f>
        <v>0</v>
      </c>
      <c r="D68" s="36">
        <f t="shared" si="12"/>
        <v>0</v>
      </c>
      <c r="E68" s="345">
        <f t="shared" si="12"/>
        <v>0</v>
      </c>
      <c r="F68" s="346">
        <f t="shared" si="12"/>
        <v>0</v>
      </c>
      <c r="G68" s="345">
        <f t="shared" si="12"/>
        <v>0</v>
      </c>
      <c r="H68" s="346">
        <f t="shared" si="12"/>
        <v>0</v>
      </c>
      <c r="I68" s="345">
        <f t="shared" si="12"/>
        <v>0</v>
      </c>
      <c r="J68" s="346">
        <f t="shared" si="12"/>
        <v>0</v>
      </c>
      <c r="K68" s="345">
        <f t="shared" si="12"/>
        <v>0</v>
      </c>
      <c r="L68" s="256"/>
    </row>
    <row r="69" spans="1:12" ht="11.25" customHeight="1" x14ac:dyDescent="0.25">
      <c r="A69" s="307"/>
      <c r="B69" s="356" t="s">
        <v>131</v>
      </c>
      <c r="C69" s="302"/>
      <c r="D69" s="15"/>
      <c r="E69" s="301"/>
      <c r="F69" s="302"/>
      <c r="G69" s="301"/>
      <c r="H69" s="302"/>
      <c r="I69" s="301"/>
      <c r="J69" s="302"/>
      <c r="K69" s="301"/>
      <c r="L69" s="256"/>
    </row>
    <row r="70" spans="1:12" ht="11.25" customHeight="1" x14ac:dyDescent="0.25">
      <c r="A70" s="307"/>
      <c r="B70" s="356" t="s">
        <v>131</v>
      </c>
      <c r="C70" s="302"/>
      <c r="D70" s="15"/>
      <c r="E70" s="301"/>
      <c r="F70" s="302"/>
      <c r="G70" s="301"/>
      <c r="H70" s="302"/>
      <c r="I70" s="301"/>
      <c r="J70" s="302"/>
      <c r="K70" s="301"/>
      <c r="L70" s="256"/>
    </row>
    <row r="71" spans="1:12" ht="11.25" customHeight="1" x14ac:dyDescent="0.25">
      <c r="A71" s="307"/>
      <c r="B71" s="356" t="s">
        <v>131</v>
      </c>
      <c r="C71" s="302"/>
      <c r="D71" s="15"/>
      <c r="E71" s="301"/>
      <c r="F71" s="302"/>
      <c r="G71" s="301"/>
      <c r="H71" s="302"/>
      <c r="I71" s="301"/>
      <c r="J71" s="302"/>
      <c r="K71" s="301"/>
      <c r="L71" s="256"/>
    </row>
    <row r="72" spans="1:12" ht="11.25" customHeight="1" x14ac:dyDescent="0.25">
      <c r="A72" s="307"/>
      <c r="B72" s="356" t="s">
        <v>131</v>
      </c>
      <c r="C72" s="302"/>
      <c r="D72" s="15"/>
      <c r="E72" s="301"/>
      <c r="F72" s="302"/>
      <c r="G72" s="301"/>
      <c r="H72" s="302"/>
      <c r="I72" s="301"/>
      <c r="J72" s="302"/>
      <c r="K72" s="301"/>
      <c r="L72" s="256"/>
    </row>
    <row r="73" spans="1:12" ht="11.25" customHeight="1" x14ac:dyDescent="0.25">
      <c r="A73" s="307"/>
      <c r="B73" s="356" t="s">
        <v>131</v>
      </c>
      <c r="C73" s="302"/>
      <c r="D73" s="15"/>
      <c r="E73" s="301"/>
      <c r="F73" s="302"/>
      <c r="G73" s="301"/>
      <c r="H73" s="302"/>
      <c r="I73" s="301"/>
      <c r="J73" s="302"/>
      <c r="K73" s="301"/>
      <c r="L73" s="256"/>
    </row>
    <row r="74" spans="1:12" ht="11.25" customHeight="1" x14ac:dyDescent="0.25">
      <c r="A74" s="307"/>
      <c r="B74" s="356" t="s">
        <v>131</v>
      </c>
      <c r="C74" s="302"/>
      <c r="D74" s="15"/>
      <c r="E74" s="301"/>
      <c r="F74" s="302"/>
      <c r="G74" s="301"/>
      <c r="H74" s="302"/>
      <c r="I74" s="301"/>
      <c r="J74" s="302"/>
      <c r="K74" s="301"/>
      <c r="L74" s="256"/>
    </row>
    <row r="75" spans="1:12" ht="11.25" customHeight="1" x14ac:dyDescent="0.25">
      <c r="A75" s="307"/>
      <c r="B75" s="356" t="s">
        <v>131</v>
      </c>
      <c r="C75" s="302"/>
      <c r="D75" s="15"/>
      <c r="E75" s="301"/>
      <c r="F75" s="302"/>
      <c r="G75" s="301"/>
      <c r="H75" s="302"/>
      <c r="I75" s="301"/>
      <c r="J75" s="302"/>
      <c r="K75" s="301"/>
      <c r="L75" s="256"/>
    </row>
    <row r="76" spans="1:12" ht="11.25" customHeight="1" x14ac:dyDescent="0.25">
      <c r="A76" s="307"/>
      <c r="B76" s="356" t="s">
        <v>131</v>
      </c>
      <c r="C76" s="302"/>
      <c r="D76" s="15"/>
      <c r="E76" s="301"/>
      <c r="F76" s="302"/>
      <c r="G76" s="301"/>
      <c r="H76" s="302"/>
      <c r="I76" s="301"/>
      <c r="J76" s="302"/>
      <c r="K76" s="301"/>
      <c r="L76" s="256"/>
    </row>
    <row r="77" spans="1:12" ht="11.25" customHeight="1" x14ac:dyDescent="0.25">
      <c r="A77" s="307"/>
      <c r="B77" s="356" t="s">
        <v>131</v>
      </c>
      <c r="C77" s="302"/>
      <c r="D77" s="15"/>
      <c r="E77" s="301"/>
      <c r="F77" s="302"/>
      <c r="G77" s="301"/>
      <c r="H77" s="302"/>
      <c r="I77" s="301"/>
      <c r="J77" s="302"/>
      <c r="K77" s="301"/>
      <c r="L77" s="256"/>
    </row>
    <row r="78" spans="1:12" ht="11.25" customHeight="1" x14ac:dyDescent="0.25">
      <c r="A78" s="300"/>
      <c r="B78" s="355" t="s">
        <v>131</v>
      </c>
      <c r="C78" s="295"/>
      <c r="D78" s="361"/>
      <c r="E78" s="294"/>
      <c r="F78" s="295"/>
      <c r="G78" s="294"/>
      <c r="H78" s="295"/>
      <c r="I78" s="294"/>
      <c r="J78" s="295"/>
      <c r="K78" s="294"/>
      <c r="L78" s="256"/>
    </row>
    <row r="79" spans="1:12" ht="11.25" customHeight="1" x14ac:dyDescent="0.25">
      <c r="A79" s="757" t="s">
        <v>321</v>
      </c>
      <c r="B79" s="202" t="s">
        <v>131</v>
      </c>
      <c r="C79" s="358"/>
      <c r="D79" s="368"/>
      <c r="E79" s="357"/>
      <c r="F79" s="358"/>
      <c r="G79" s="357"/>
      <c r="H79" s="358"/>
      <c r="I79" s="357"/>
      <c r="J79" s="358"/>
      <c r="K79" s="357"/>
      <c r="L79" s="256"/>
    </row>
    <row r="80" spans="1:12" ht="19.5" customHeight="1" x14ac:dyDescent="0.25">
      <c r="A80" s="758" t="s">
        <v>255</v>
      </c>
      <c r="B80" s="182" t="s">
        <v>55</v>
      </c>
      <c r="C80" s="302"/>
      <c r="D80" s="36">
        <f>IF((ISERROR(D79/(C79*D$7/100))),0,(D79/(C79*D$7/100))*100)</f>
        <v>0</v>
      </c>
      <c r="E80" s="345">
        <f>IF((ISERROR(E79/(D79*E$7/100))),0,(E79/(D79*E$7/100))*100)</f>
        <v>0</v>
      </c>
      <c r="F80" s="346">
        <f>IF((ISERROR(F79/(E79*F$7/100))),0,(F79/(E79*F$7/100))*100)</f>
        <v>0</v>
      </c>
      <c r="G80" s="345">
        <f>IF((ISERROR(G79/(E79*G$7/100))),0,(G79/(E79*G$7/100))*100)</f>
        <v>0</v>
      </c>
      <c r="H80" s="346">
        <f>IF((ISERROR(H79/(F79*H$7/100))),0,(H79/(F79*H$7/100))*100)</f>
        <v>0</v>
      </c>
      <c r="I80" s="345">
        <f>IF((ISERROR(I79/(G79*I$7/100))),0,(I79/(G79*I$7/100))*100)</f>
        <v>0</v>
      </c>
      <c r="J80" s="346">
        <f>IF((ISERROR(J79/(H79*J$7/100))),0,(J79/(H79*J$7/100))*100)</f>
        <v>0</v>
      </c>
      <c r="K80" s="345">
        <f>IF((ISERROR(K79/(I79*K$7/100))),0,(K79/(I79*K$7/100))*100)</f>
        <v>0</v>
      </c>
      <c r="L80" s="256"/>
    </row>
    <row r="81" spans="1:12" ht="11.25" customHeight="1" x14ac:dyDescent="0.25">
      <c r="A81" s="347" t="s">
        <v>254</v>
      </c>
      <c r="B81" s="182" t="s">
        <v>131</v>
      </c>
      <c r="C81" s="346">
        <f t="shared" ref="C81:K81" si="13">SUM(C82:C83)</f>
        <v>0</v>
      </c>
      <c r="D81" s="36">
        <f t="shared" si="13"/>
        <v>0</v>
      </c>
      <c r="E81" s="345">
        <f t="shared" si="13"/>
        <v>0</v>
      </c>
      <c r="F81" s="346">
        <f t="shared" si="13"/>
        <v>0</v>
      </c>
      <c r="G81" s="345">
        <f t="shared" si="13"/>
        <v>0</v>
      </c>
      <c r="H81" s="346">
        <f t="shared" si="13"/>
        <v>0</v>
      </c>
      <c r="I81" s="345">
        <f t="shared" si="13"/>
        <v>0</v>
      </c>
      <c r="J81" s="346">
        <f t="shared" si="13"/>
        <v>0</v>
      </c>
      <c r="K81" s="345">
        <f t="shared" si="13"/>
        <v>0</v>
      </c>
      <c r="L81" s="256"/>
    </row>
    <row r="82" spans="1:12" ht="11.25" customHeight="1" x14ac:dyDescent="0.25">
      <c r="A82" s="307"/>
      <c r="B82" s="356" t="s">
        <v>131</v>
      </c>
      <c r="C82" s="302"/>
      <c r="D82" s="15"/>
      <c r="E82" s="301"/>
      <c r="F82" s="302"/>
      <c r="G82" s="301"/>
      <c r="H82" s="302"/>
      <c r="I82" s="301"/>
      <c r="J82" s="302"/>
      <c r="K82" s="301"/>
      <c r="L82" s="256"/>
    </row>
    <row r="83" spans="1:12" ht="11.25" customHeight="1" x14ac:dyDescent="0.25">
      <c r="A83" s="300"/>
      <c r="B83" s="355" t="s">
        <v>131</v>
      </c>
      <c r="C83" s="295"/>
      <c r="D83" s="361"/>
      <c r="E83" s="294"/>
      <c r="F83" s="295"/>
      <c r="G83" s="294"/>
      <c r="H83" s="295"/>
      <c r="I83" s="294"/>
      <c r="J83" s="295"/>
      <c r="K83" s="294"/>
      <c r="L83" s="256"/>
    </row>
    <row r="84" spans="1:12" ht="11.25" customHeight="1" x14ac:dyDescent="0.25">
      <c r="A84" s="757" t="s">
        <v>320</v>
      </c>
      <c r="B84" s="202" t="s">
        <v>131</v>
      </c>
      <c r="C84" s="358"/>
      <c r="D84" s="368"/>
      <c r="E84" s="357"/>
      <c r="F84" s="358"/>
      <c r="G84" s="357"/>
      <c r="H84" s="358"/>
      <c r="I84" s="357"/>
      <c r="J84" s="358"/>
      <c r="K84" s="357"/>
      <c r="L84" s="256"/>
    </row>
    <row r="85" spans="1:12" ht="19.5" customHeight="1" x14ac:dyDescent="0.25">
      <c r="A85" s="758" t="s">
        <v>255</v>
      </c>
      <c r="B85" s="182" t="s">
        <v>55</v>
      </c>
      <c r="C85" s="302"/>
      <c r="D85" s="36">
        <f>IF((ISERROR(D84/(C84*D$7/100))),0,(D84/(C84*D$7/100))*100)</f>
        <v>0</v>
      </c>
      <c r="E85" s="345">
        <f>IF((ISERROR(E84/(D84*E$7/100))),0,(E84/(D84*E$7/100))*100)</f>
        <v>0</v>
      </c>
      <c r="F85" s="346">
        <f>IF((ISERROR(F84/(E84*F$7/100))),0,(F84/(E84*F$7/100))*100)</f>
        <v>0</v>
      </c>
      <c r="G85" s="345">
        <f>IF((ISERROR(G84/(E84*G$7/100))),0,(G84/(E84*G$7/100))*100)</f>
        <v>0</v>
      </c>
      <c r="H85" s="346">
        <f>IF((ISERROR(H84/(F84*H$7/100))),0,(H84/(F84*H$7/100))*100)</f>
        <v>0</v>
      </c>
      <c r="I85" s="345">
        <f>IF((ISERROR(I84/(G84*I$7/100))),0,(I84/(G84*I$7/100))*100)</f>
        <v>0</v>
      </c>
      <c r="J85" s="346">
        <f>IF((ISERROR(J84/(H84*J$7/100))),0,(J84/(H84*J$7/100))*100)</f>
        <v>0</v>
      </c>
      <c r="K85" s="345">
        <f>IF((ISERROR(K84/(I84*K$7/100))),0,(K84/(I84*K$7/100))*100)</f>
        <v>0</v>
      </c>
      <c r="L85" s="256"/>
    </row>
    <row r="86" spans="1:12" ht="11.25" customHeight="1" x14ac:dyDescent="0.25">
      <c r="A86" s="347" t="s">
        <v>254</v>
      </c>
      <c r="B86" s="182" t="s">
        <v>131</v>
      </c>
      <c r="C86" s="346">
        <f t="shared" ref="C86:K86" si="14">SUM(C87:C88)</f>
        <v>0</v>
      </c>
      <c r="D86" s="36">
        <f t="shared" si="14"/>
        <v>0</v>
      </c>
      <c r="E86" s="345">
        <f t="shared" si="14"/>
        <v>0</v>
      </c>
      <c r="F86" s="346">
        <f t="shared" si="14"/>
        <v>0</v>
      </c>
      <c r="G86" s="345">
        <f t="shared" si="14"/>
        <v>0</v>
      </c>
      <c r="H86" s="346">
        <f t="shared" si="14"/>
        <v>0</v>
      </c>
      <c r="I86" s="345">
        <f t="shared" si="14"/>
        <v>0</v>
      </c>
      <c r="J86" s="346">
        <f t="shared" si="14"/>
        <v>0</v>
      </c>
      <c r="K86" s="345">
        <f t="shared" si="14"/>
        <v>0</v>
      </c>
      <c r="L86" s="256"/>
    </row>
    <row r="87" spans="1:12" ht="11.25" customHeight="1" x14ac:dyDescent="0.25">
      <c r="A87" s="307"/>
      <c r="B87" s="356" t="s">
        <v>131</v>
      </c>
      <c r="C87" s="302"/>
      <c r="D87" s="15"/>
      <c r="E87" s="301"/>
      <c r="F87" s="302"/>
      <c r="G87" s="301"/>
      <c r="H87" s="302"/>
      <c r="I87" s="301"/>
      <c r="J87" s="302"/>
      <c r="K87" s="301"/>
      <c r="L87" s="256"/>
    </row>
    <row r="88" spans="1:12" ht="11.25" customHeight="1" x14ac:dyDescent="0.25">
      <c r="A88" s="300"/>
      <c r="B88" s="355" t="s">
        <v>131</v>
      </c>
      <c r="C88" s="295"/>
      <c r="D88" s="361"/>
      <c r="E88" s="294"/>
      <c r="F88" s="295"/>
      <c r="G88" s="294"/>
      <c r="H88" s="295"/>
      <c r="I88" s="294"/>
      <c r="J88" s="295"/>
      <c r="K88" s="294"/>
      <c r="L88" s="256"/>
    </row>
    <row r="89" spans="1:12" ht="11.25" customHeight="1" x14ac:dyDescent="0.25">
      <c r="A89" s="757" t="s">
        <v>319</v>
      </c>
      <c r="B89" s="202" t="s">
        <v>131</v>
      </c>
      <c r="C89" s="358"/>
      <c r="D89" s="368"/>
      <c r="E89" s="357"/>
      <c r="F89" s="358"/>
      <c r="G89" s="357"/>
      <c r="H89" s="358"/>
      <c r="I89" s="357"/>
      <c r="J89" s="358"/>
      <c r="K89" s="357"/>
      <c r="L89" s="256"/>
    </row>
    <row r="90" spans="1:12" ht="19.5" customHeight="1" x14ac:dyDescent="0.25">
      <c r="A90" s="758" t="s">
        <v>255</v>
      </c>
      <c r="B90" s="182" t="s">
        <v>55</v>
      </c>
      <c r="C90" s="302"/>
      <c r="D90" s="36">
        <f>IF((ISERROR(D89/(C89*D$7/100))),0,(D89/(C89*D$7/100))*100)</f>
        <v>0</v>
      </c>
      <c r="E90" s="345">
        <f>IF((ISERROR(E89/(D89*E$7/100))),0,(E89/(D89*E$7/100))*100)</f>
        <v>0</v>
      </c>
      <c r="F90" s="346">
        <f>IF((ISERROR(F89/(E89*F$7/100))),0,(F89/(E89*F$7/100))*100)</f>
        <v>0</v>
      </c>
      <c r="G90" s="345">
        <f>IF((ISERROR(G89/(E89*G$7/100))),0,(G89/(E89*G$7/100))*100)</f>
        <v>0</v>
      </c>
      <c r="H90" s="346">
        <f>IF((ISERROR(H89/(F89*H$7/100))),0,(H89/(F89*H$7/100))*100)</f>
        <v>0</v>
      </c>
      <c r="I90" s="345">
        <f>IF((ISERROR(I89/(G89*I$7/100))),0,(I89/(G89*I$7/100))*100)</f>
        <v>0</v>
      </c>
      <c r="J90" s="346">
        <f>IF((ISERROR(J89/(H89*J$7/100))),0,(J89/(H89*J$7/100))*100)</f>
        <v>0</v>
      </c>
      <c r="K90" s="345">
        <f>IF((ISERROR(K89/(I89*K$7/100))),0,(K89/(I89*K$7/100))*100)</f>
        <v>0</v>
      </c>
      <c r="L90" s="256"/>
    </row>
    <row r="91" spans="1:12" ht="11.25" customHeight="1" x14ac:dyDescent="0.25">
      <c r="A91" s="347" t="s">
        <v>254</v>
      </c>
      <c r="B91" s="182" t="s">
        <v>131</v>
      </c>
      <c r="C91" s="346">
        <f t="shared" ref="C91:K91" si="15">SUM(C92:C93)</f>
        <v>0</v>
      </c>
      <c r="D91" s="36">
        <f t="shared" si="15"/>
        <v>0</v>
      </c>
      <c r="E91" s="345">
        <f t="shared" si="15"/>
        <v>0</v>
      </c>
      <c r="F91" s="346">
        <f t="shared" si="15"/>
        <v>0</v>
      </c>
      <c r="G91" s="345">
        <f t="shared" si="15"/>
        <v>0</v>
      </c>
      <c r="H91" s="346">
        <f t="shared" si="15"/>
        <v>0</v>
      </c>
      <c r="I91" s="345">
        <f t="shared" si="15"/>
        <v>0</v>
      </c>
      <c r="J91" s="346">
        <f t="shared" si="15"/>
        <v>0</v>
      </c>
      <c r="K91" s="345">
        <f t="shared" si="15"/>
        <v>0</v>
      </c>
      <c r="L91" s="256"/>
    </row>
    <row r="92" spans="1:12" ht="11.25" customHeight="1" x14ac:dyDescent="0.25">
      <c r="A92" s="307"/>
      <c r="B92" s="356" t="s">
        <v>131</v>
      </c>
      <c r="C92" s="302"/>
      <c r="D92" s="15"/>
      <c r="E92" s="301"/>
      <c r="F92" s="302"/>
      <c r="G92" s="301"/>
      <c r="H92" s="302"/>
      <c r="I92" s="301"/>
      <c r="J92" s="302"/>
      <c r="K92" s="301"/>
      <c r="L92" s="256"/>
    </row>
    <row r="93" spans="1:12" ht="11.25" customHeight="1" x14ac:dyDescent="0.25">
      <c r="A93" s="300"/>
      <c r="B93" s="355" t="s">
        <v>131</v>
      </c>
      <c r="C93" s="295"/>
      <c r="D93" s="361"/>
      <c r="E93" s="294"/>
      <c r="F93" s="295"/>
      <c r="G93" s="294"/>
      <c r="H93" s="295"/>
      <c r="I93" s="294"/>
      <c r="J93" s="295"/>
      <c r="K93" s="294"/>
      <c r="L93" s="256"/>
    </row>
    <row r="94" spans="1:12" ht="11.25" customHeight="1" x14ac:dyDescent="0.25">
      <c r="A94" s="757" t="s">
        <v>318</v>
      </c>
      <c r="B94" s="202" t="s">
        <v>131</v>
      </c>
      <c r="C94" s="358">
        <v>283243</v>
      </c>
      <c r="D94" s="368">
        <v>251770</v>
      </c>
      <c r="E94" s="357">
        <v>315000</v>
      </c>
      <c r="F94" s="358">
        <v>320000</v>
      </c>
      <c r="G94" s="357">
        <v>325000</v>
      </c>
      <c r="H94" s="358">
        <v>300000</v>
      </c>
      <c r="I94" s="357">
        <v>310000</v>
      </c>
      <c r="J94" s="358">
        <v>250000</v>
      </c>
      <c r="K94" s="357">
        <v>260000</v>
      </c>
      <c r="L94" s="256"/>
    </row>
    <row r="95" spans="1:12" ht="19.5" customHeight="1" x14ac:dyDescent="0.25">
      <c r="A95" s="758" t="s">
        <v>255</v>
      </c>
      <c r="B95" s="182" t="s">
        <v>55</v>
      </c>
      <c r="C95" s="302">
        <v>126.36</v>
      </c>
      <c r="D95" s="36">
        <f>IF((ISERROR(D94/(C94*D$7/100))),0,(D94/(C94*D$7/100))*100)</f>
        <v>83.620263117765617</v>
      </c>
      <c r="E95" s="345">
        <f>IF((ISERROR(E94/(D94*E$7/100))),0,(E94/(D94*E$7/100))*100)</f>
        <v>109.46123492914262</v>
      </c>
      <c r="F95" s="346">
        <f>IF((ISERROR(F94/(E94*F$7/100))),0,(F94/(E94*F$7/100))*100)</f>
        <v>94.324328307615218</v>
      </c>
      <c r="G95" s="345">
        <f>IF((ISERROR(G94/(E94*G$7/100))),0,(G94/(E94*G$7/100))*100)</f>
        <v>96.065738523839087</v>
      </c>
      <c r="H95" s="346">
        <f>IF((ISERROR(H94/(F94*H$7/100))),0,(H94/(F94*H$7/100))*100)</f>
        <v>87.945590994371486</v>
      </c>
      <c r="I95" s="345">
        <f>IF((ISERROR(I94/(G94*I$7/100))),0,(I94/(G94*I$7/100))*100)</f>
        <v>89.731529054200749</v>
      </c>
      <c r="J95" s="346">
        <f>IF((ISERROR(J94/(H94*J$7/100))),0,(J94/(H94*J$7/100))*100)</f>
        <v>78.616352201257868</v>
      </c>
      <c r="K95" s="345">
        <f>IF((ISERROR(K94/(I94*K$7/100))),0,(K94/(I94*K$7/100))*100)</f>
        <v>79.348124637592704</v>
      </c>
      <c r="L95" s="256"/>
    </row>
    <row r="96" spans="1:12" ht="11.25" customHeight="1" x14ac:dyDescent="0.25">
      <c r="A96" s="347" t="s">
        <v>254</v>
      </c>
      <c r="B96" s="182" t="s">
        <v>131</v>
      </c>
      <c r="C96" s="346">
        <f t="shared" ref="C96:K96" si="16">SUM(C97:C101)</f>
        <v>283243</v>
      </c>
      <c r="D96" s="36">
        <f t="shared" si="16"/>
        <v>251770</v>
      </c>
      <c r="E96" s="345">
        <f t="shared" si="16"/>
        <v>315000</v>
      </c>
      <c r="F96" s="346">
        <f t="shared" si="16"/>
        <v>0</v>
      </c>
      <c r="G96" s="345">
        <f t="shared" si="16"/>
        <v>0</v>
      </c>
      <c r="H96" s="346">
        <f t="shared" si="16"/>
        <v>0</v>
      </c>
      <c r="I96" s="345">
        <f t="shared" si="16"/>
        <v>0</v>
      </c>
      <c r="J96" s="346">
        <f t="shared" si="16"/>
        <v>0</v>
      </c>
      <c r="K96" s="345">
        <f t="shared" si="16"/>
        <v>0</v>
      </c>
      <c r="L96" s="256"/>
    </row>
    <row r="97" spans="1:12" ht="11.25" customHeight="1" x14ac:dyDescent="0.25">
      <c r="A97" s="307" t="s">
        <v>317</v>
      </c>
      <c r="B97" s="356" t="s">
        <v>131</v>
      </c>
      <c r="C97" s="302">
        <v>283243</v>
      </c>
      <c r="D97" s="15">
        <v>251770</v>
      </c>
      <c r="E97" s="301">
        <v>315000</v>
      </c>
      <c r="F97" s="302"/>
      <c r="G97" s="301"/>
      <c r="H97" s="302"/>
      <c r="I97" s="301"/>
      <c r="J97" s="302"/>
      <c r="K97" s="301"/>
      <c r="L97" s="256"/>
    </row>
    <row r="98" spans="1:12" ht="11.25" customHeight="1" x14ac:dyDescent="0.25">
      <c r="A98" s="307"/>
      <c r="B98" s="356" t="s">
        <v>131</v>
      </c>
      <c r="C98" s="302"/>
      <c r="D98" s="15"/>
      <c r="E98" s="301"/>
      <c r="F98" s="302"/>
      <c r="G98" s="301"/>
      <c r="H98" s="302"/>
      <c r="I98" s="301"/>
      <c r="J98" s="302"/>
      <c r="K98" s="301"/>
      <c r="L98" s="256"/>
    </row>
    <row r="99" spans="1:12" ht="11.25" customHeight="1" x14ac:dyDescent="0.25">
      <c r="A99" s="307"/>
      <c r="B99" s="356" t="s">
        <v>131</v>
      </c>
      <c r="C99" s="302"/>
      <c r="D99" s="15"/>
      <c r="E99" s="301"/>
      <c r="F99" s="302"/>
      <c r="G99" s="301"/>
      <c r="H99" s="302"/>
      <c r="I99" s="301"/>
      <c r="J99" s="302"/>
      <c r="K99" s="301"/>
      <c r="L99" s="256"/>
    </row>
    <row r="100" spans="1:12" ht="11.25" customHeight="1" x14ac:dyDescent="0.25">
      <c r="A100" s="307"/>
      <c r="B100" s="356" t="s">
        <v>131</v>
      </c>
      <c r="C100" s="302"/>
      <c r="D100" s="15"/>
      <c r="E100" s="301"/>
      <c r="F100" s="302"/>
      <c r="G100" s="301"/>
      <c r="H100" s="302"/>
      <c r="I100" s="301"/>
      <c r="J100" s="302"/>
      <c r="K100" s="301"/>
      <c r="L100" s="256"/>
    </row>
    <row r="101" spans="1:12" ht="11.25" customHeight="1" x14ac:dyDescent="0.25">
      <c r="A101" s="300"/>
      <c r="B101" s="355" t="s">
        <v>131</v>
      </c>
      <c r="C101" s="295"/>
      <c r="D101" s="361"/>
      <c r="E101" s="294"/>
      <c r="F101" s="295"/>
      <c r="G101" s="294"/>
      <c r="H101" s="295"/>
      <c r="I101" s="294"/>
      <c r="J101" s="295"/>
      <c r="K101" s="294"/>
      <c r="L101" s="256"/>
    </row>
    <row r="102" spans="1:12" ht="11.25" customHeight="1" x14ac:dyDescent="0.25">
      <c r="A102" s="757" t="s">
        <v>316</v>
      </c>
      <c r="B102" s="202" t="s">
        <v>131</v>
      </c>
      <c r="C102" s="358"/>
      <c r="D102" s="368"/>
      <c r="E102" s="357"/>
      <c r="F102" s="358"/>
      <c r="G102" s="357"/>
      <c r="H102" s="358"/>
      <c r="I102" s="357"/>
      <c r="J102" s="358"/>
      <c r="K102" s="357"/>
      <c r="L102" s="256"/>
    </row>
    <row r="103" spans="1:12" ht="19.5" customHeight="1" x14ac:dyDescent="0.25">
      <c r="A103" s="758" t="s">
        <v>255</v>
      </c>
      <c r="B103" s="182" t="s">
        <v>55</v>
      </c>
      <c r="C103" s="302"/>
      <c r="D103" s="36">
        <f>IF((ISERROR(D102/(C102*D$7/100))),0,(D102/(C102*D$7/100))*100)</f>
        <v>0</v>
      </c>
      <c r="E103" s="345">
        <f>IF((ISERROR(E102/(D102*E$7/100))),0,(E102/(D102*E$7/100))*100)</f>
        <v>0</v>
      </c>
      <c r="F103" s="346">
        <f>IF((ISERROR(F102/(E102*F$7/100))),0,(F102/(E102*F$7/100))*100)</f>
        <v>0</v>
      </c>
      <c r="G103" s="345">
        <f>IF((ISERROR(G102/(E102*G$7/100))),0,(G102/(E102*G$7/100))*100)</f>
        <v>0</v>
      </c>
      <c r="H103" s="346">
        <f>IF((ISERROR(H102/(F102*H$7/100))),0,(H102/(F102*H$7/100))*100)</f>
        <v>0</v>
      </c>
      <c r="I103" s="345">
        <f>IF((ISERROR(I102/(G102*I$7/100))),0,(I102/(G102*I$7/100))*100)</f>
        <v>0</v>
      </c>
      <c r="J103" s="346">
        <f>IF((ISERROR(J102/(H102*J$7/100))),0,(J102/(H102*J$7/100))*100)</f>
        <v>0</v>
      </c>
      <c r="K103" s="345">
        <f>IF((ISERROR(K102/(I102*K$7/100))),0,(K102/(I102*K$7/100))*100)</f>
        <v>0</v>
      </c>
      <c r="L103" s="256"/>
    </row>
    <row r="104" spans="1:12" ht="11.25" customHeight="1" x14ac:dyDescent="0.25">
      <c r="A104" s="347" t="s">
        <v>254</v>
      </c>
      <c r="B104" s="182" t="s">
        <v>131</v>
      </c>
      <c r="C104" s="346">
        <f t="shared" ref="C104:K104" si="17">SUM(C105:C106)</f>
        <v>0</v>
      </c>
      <c r="D104" s="36">
        <f t="shared" si="17"/>
        <v>0</v>
      </c>
      <c r="E104" s="345">
        <f t="shared" si="17"/>
        <v>0</v>
      </c>
      <c r="F104" s="346">
        <f t="shared" si="17"/>
        <v>0</v>
      </c>
      <c r="G104" s="345">
        <f t="shared" si="17"/>
        <v>0</v>
      </c>
      <c r="H104" s="346">
        <f t="shared" si="17"/>
        <v>0</v>
      </c>
      <c r="I104" s="345">
        <f t="shared" si="17"/>
        <v>0</v>
      </c>
      <c r="J104" s="346">
        <f t="shared" si="17"/>
        <v>0</v>
      </c>
      <c r="K104" s="345">
        <f t="shared" si="17"/>
        <v>0</v>
      </c>
      <c r="L104" s="256"/>
    </row>
    <row r="105" spans="1:12" ht="11.25" customHeight="1" x14ac:dyDescent="0.25">
      <c r="A105" s="307"/>
      <c r="B105" s="356" t="s">
        <v>131</v>
      </c>
      <c r="C105" s="302"/>
      <c r="D105" s="15"/>
      <c r="E105" s="301"/>
      <c r="F105" s="302"/>
      <c r="G105" s="301"/>
      <c r="H105" s="302"/>
      <c r="I105" s="301"/>
      <c r="J105" s="302"/>
      <c r="K105" s="301"/>
      <c r="L105" s="256"/>
    </row>
    <row r="106" spans="1:12" ht="11.25" customHeight="1" x14ac:dyDescent="0.25">
      <c r="A106" s="300"/>
      <c r="B106" s="355" t="s">
        <v>131</v>
      </c>
      <c r="C106" s="295"/>
      <c r="D106" s="361"/>
      <c r="E106" s="294"/>
      <c r="F106" s="295"/>
      <c r="G106" s="294"/>
      <c r="H106" s="295"/>
      <c r="I106" s="294"/>
      <c r="J106" s="295"/>
      <c r="K106" s="294"/>
      <c r="L106" s="256"/>
    </row>
    <row r="107" spans="1:12" ht="11.25" customHeight="1" x14ac:dyDescent="0.25">
      <c r="A107" s="757" t="s">
        <v>315</v>
      </c>
      <c r="B107" s="202" t="s">
        <v>131</v>
      </c>
      <c r="C107" s="358"/>
      <c r="D107" s="368"/>
      <c r="E107" s="357"/>
      <c r="F107" s="358"/>
      <c r="G107" s="357"/>
      <c r="H107" s="358"/>
      <c r="I107" s="357"/>
      <c r="J107" s="358"/>
      <c r="K107" s="357"/>
      <c r="L107" s="256"/>
    </row>
    <row r="108" spans="1:12" ht="19.5" customHeight="1" x14ac:dyDescent="0.25">
      <c r="A108" s="758" t="s">
        <v>255</v>
      </c>
      <c r="B108" s="182" t="s">
        <v>55</v>
      </c>
      <c r="C108" s="302"/>
      <c r="D108" s="36">
        <f>IF((ISERROR(D107/(C107*D$7/100))),0,(D107/(C107*D$7/100))*100)</f>
        <v>0</v>
      </c>
      <c r="E108" s="345">
        <f>IF((ISERROR(E107/(D107*E$7/100))),0,(E107/(D107*E$7/100))*100)</f>
        <v>0</v>
      </c>
      <c r="F108" s="346">
        <f>IF((ISERROR(F107/(E107*F$7/100))),0,(F107/(E107*F$7/100))*100)</f>
        <v>0</v>
      </c>
      <c r="G108" s="345">
        <f>IF((ISERROR(G107/(E107*G$7/100))),0,(G107/(E107*G$7/100))*100)</f>
        <v>0</v>
      </c>
      <c r="H108" s="346">
        <f>IF((ISERROR(H107/(F107*H$7/100))),0,(H107/(F107*H$7/100))*100)</f>
        <v>0</v>
      </c>
      <c r="I108" s="345">
        <f>IF((ISERROR(I107/(G107*I$7/100))),0,(I107/(G107*I$7/100))*100)</f>
        <v>0</v>
      </c>
      <c r="J108" s="346">
        <f>IF((ISERROR(J107/(H107*J$7/100))),0,(J107/(H107*J$7/100))*100)</f>
        <v>0</v>
      </c>
      <c r="K108" s="345">
        <f>IF((ISERROR(K107/(I107*K$7/100))),0,(K107/(I107*K$7/100))*100)</f>
        <v>0</v>
      </c>
      <c r="L108" s="256"/>
    </row>
    <row r="109" spans="1:12" ht="11.25" customHeight="1" x14ac:dyDescent="0.25">
      <c r="A109" s="347" t="s">
        <v>254</v>
      </c>
      <c r="B109" s="182" t="s">
        <v>131</v>
      </c>
      <c r="C109" s="346">
        <f t="shared" ref="C109:K109" si="18">SUM(C110:C111)</f>
        <v>0</v>
      </c>
      <c r="D109" s="36">
        <f t="shared" si="18"/>
        <v>0</v>
      </c>
      <c r="E109" s="345">
        <f t="shared" si="18"/>
        <v>0</v>
      </c>
      <c r="F109" s="346">
        <f t="shared" si="18"/>
        <v>0</v>
      </c>
      <c r="G109" s="345">
        <f t="shared" si="18"/>
        <v>0</v>
      </c>
      <c r="H109" s="346">
        <f t="shared" si="18"/>
        <v>0</v>
      </c>
      <c r="I109" s="345">
        <f t="shared" si="18"/>
        <v>0</v>
      </c>
      <c r="J109" s="346">
        <f t="shared" si="18"/>
        <v>0</v>
      </c>
      <c r="K109" s="345">
        <f t="shared" si="18"/>
        <v>0</v>
      </c>
      <c r="L109" s="256"/>
    </row>
    <row r="110" spans="1:12" ht="11.25" customHeight="1" x14ac:dyDescent="0.25">
      <c r="A110" s="307"/>
      <c r="B110" s="356" t="s">
        <v>131</v>
      </c>
      <c r="C110" s="302"/>
      <c r="D110" s="15"/>
      <c r="E110" s="301"/>
      <c r="F110" s="302"/>
      <c r="G110" s="301"/>
      <c r="H110" s="302"/>
      <c r="I110" s="301"/>
      <c r="J110" s="302"/>
      <c r="K110" s="301"/>
      <c r="L110" s="256"/>
    </row>
    <row r="111" spans="1:12" ht="11.25" customHeight="1" x14ac:dyDescent="0.25">
      <c r="A111" s="300"/>
      <c r="B111" s="355" t="s">
        <v>131</v>
      </c>
      <c r="C111" s="295"/>
      <c r="D111" s="361"/>
      <c r="E111" s="294"/>
      <c r="F111" s="295"/>
      <c r="G111" s="294"/>
      <c r="H111" s="295"/>
      <c r="I111" s="294"/>
      <c r="J111" s="295"/>
      <c r="K111" s="294"/>
      <c r="L111" s="256"/>
    </row>
    <row r="112" spans="1:12" ht="11.25" customHeight="1" x14ac:dyDescent="0.25">
      <c r="A112" s="757" t="s">
        <v>314</v>
      </c>
      <c r="B112" s="202" t="s">
        <v>131</v>
      </c>
      <c r="C112" s="358"/>
      <c r="D112" s="368"/>
      <c r="E112" s="357"/>
      <c r="F112" s="358"/>
      <c r="G112" s="357"/>
      <c r="H112" s="358"/>
      <c r="I112" s="357"/>
      <c r="J112" s="358"/>
      <c r="K112" s="357"/>
      <c r="L112" s="256"/>
    </row>
    <row r="113" spans="1:12" ht="19.5" customHeight="1" x14ac:dyDescent="0.25">
      <c r="A113" s="758" t="s">
        <v>255</v>
      </c>
      <c r="B113" s="182" t="s">
        <v>55</v>
      </c>
      <c r="C113" s="302"/>
      <c r="D113" s="36">
        <f>IF((ISERROR(D112/(C112*D$7/100))),0,(D112/(C112*D$7/100))*100)</f>
        <v>0</v>
      </c>
      <c r="E113" s="345">
        <f>IF((ISERROR(E112/(D112*E$7/100))),0,(E112/(D112*E$7/100))*100)</f>
        <v>0</v>
      </c>
      <c r="F113" s="346">
        <f>IF((ISERROR(F112/(E112*F$7/100))),0,(F112/(E112*F$7/100))*100)</f>
        <v>0</v>
      </c>
      <c r="G113" s="345">
        <f>IF((ISERROR(G112/(E112*G$7/100))),0,(G112/(E112*G$7/100))*100)</f>
        <v>0</v>
      </c>
      <c r="H113" s="346">
        <f>IF((ISERROR(H112/(F112*H$7/100))),0,(H112/(F112*H$7/100))*100)</f>
        <v>0</v>
      </c>
      <c r="I113" s="345">
        <f>IF((ISERROR(I112/(G112*I$7/100))),0,(I112/(G112*I$7/100))*100)</f>
        <v>0</v>
      </c>
      <c r="J113" s="346">
        <f>IF((ISERROR(J112/(H112*J$7/100))),0,(J112/(H112*J$7/100))*100)</f>
        <v>0</v>
      </c>
      <c r="K113" s="345">
        <f>IF((ISERROR(K112/(I112*K$7/100))),0,(K112/(I112*K$7/100))*100)</f>
        <v>0</v>
      </c>
      <c r="L113" s="256"/>
    </row>
    <row r="114" spans="1:12" ht="11.25" customHeight="1" x14ac:dyDescent="0.25">
      <c r="A114" s="347" t="s">
        <v>254</v>
      </c>
      <c r="B114" s="182" t="s">
        <v>131</v>
      </c>
      <c r="C114" s="346">
        <f t="shared" ref="C114:K114" si="19">SUM(C115:C119)</f>
        <v>0</v>
      </c>
      <c r="D114" s="36">
        <f t="shared" si="19"/>
        <v>0</v>
      </c>
      <c r="E114" s="345">
        <f t="shared" si="19"/>
        <v>0</v>
      </c>
      <c r="F114" s="346">
        <f t="shared" si="19"/>
        <v>0</v>
      </c>
      <c r="G114" s="345">
        <f t="shared" si="19"/>
        <v>0</v>
      </c>
      <c r="H114" s="346">
        <f t="shared" si="19"/>
        <v>0</v>
      </c>
      <c r="I114" s="345">
        <f t="shared" si="19"/>
        <v>0</v>
      </c>
      <c r="J114" s="346">
        <f t="shared" si="19"/>
        <v>0</v>
      </c>
      <c r="K114" s="345">
        <f t="shared" si="19"/>
        <v>0</v>
      </c>
      <c r="L114" s="256"/>
    </row>
    <row r="115" spans="1:12" ht="11.25" customHeight="1" x14ac:dyDescent="0.25">
      <c r="A115" s="307"/>
      <c r="B115" s="356" t="s">
        <v>131</v>
      </c>
      <c r="C115" s="302"/>
      <c r="D115" s="15"/>
      <c r="E115" s="301"/>
      <c r="F115" s="302"/>
      <c r="G115" s="301"/>
      <c r="H115" s="302"/>
      <c r="I115" s="301"/>
      <c r="J115" s="302"/>
      <c r="K115" s="301"/>
      <c r="L115" s="256"/>
    </row>
    <row r="116" spans="1:12" ht="11.25" customHeight="1" x14ac:dyDescent="0.25">
      <c r="A116" s="307"/>
      <c r="B116" s="356" t="s">
        <v>131</v>
      </c>
      <c r="C116" s="302"/>
      <c r="D116" s="15"/>
      <c r="E116" s="301"/>
      <c r="F116" s="302"/>
      <c r="G116" s="301"/>
      <c r="H116" s="302"/>
      <c r="I116" s="301"/>
      <c r="J116" s="302"/>
      <c r="K116" s="301"/>
      <c r="L116" s="256"/>
    </row>
    <row r="117" spans="1:12" ht="11.25" customHeight="1" x14ac:dyDescent="0.25">
      <c r="A117" s="307"/>
      <c r="B117" s="356" t="s">
        <v>131</v>
      </c>
      <c r="C117" s="302"/>
      <c r="D117" s="15"/>
      <c r="E117" s="301"/>
      <c r="F117" s="302"/>
      <c r="G117" s="301"/>
      <c r="H117" s="302"/>
      <c r="I117" s="301"/>
      <c r="J117" s="302"/>
      <c r="K117" s="301"/>
      <c r="L117" s="256"/>
    </row>
    <row r="118" spans="1:12" ht="11.25" customHeight="1" x14ac:dyDescent="0.25">
      <c r="A118" s="307"/>
      <c r="B118" s="356" t="s">
        <v>131</v>
      </c>
      <c r="C118" s="302"/>
      <c r="D118" s="15"/>
      <c r="E118" s="301"/>
      <c r="F118" s="302"/>
      <c r="G118" s="301"/>
      <c r="H118" s="302"/>
      <c r="I118" s="301"/>
      <c r="J118" s="302"/>
      <c r="K118" s="301"/>
      <c r="L118" s="256"/>
    </row>
    <row r="119" spans="1:12" ht="11.25" customHeight="1" x14ac:dyDescent="0.25">
      <c r="A119" s="300"/>
      <c r="B119" s="355" t="s">
        <v>131</v>
      </c>
      <c r="C119" s="295"/>
      <c r="D119" s="361"/>
      <c r="E119" s="294"/>
      <c r="F119" s="295"/>
      <c r="G119" s="294"/>
      <c r="H119" s="295"/>
      <c r="I119" s="294"/>
      <c r="J119" s="295"/>
      <c r="K119" s="294"/>
      <c r="L119" s="256"/>
    </row>
    <row r="120" spans="1:12" ht="11.25" customHeight="1" x14ac:dyDescent="0.25">
      <c r="A120" s="757" t="s">
        <v>313</v>
      </c>
      <c r="B120" s="202" t="s">
        <v>131</v>
      </c>
      <c r="C120" s="358"/>
      <c r="D120" s="368"/>
      <c r="E120" s="357"/>
      <c r="F120" s="358"/>
      <c r="G120" s="357"/>
      <c r="H120" s="358"/>
      <c r="I120" s="357"/>
      <c r="J120" s="358"/>
      <c r="K120" s="357"/>
      <c r="L120" s="256"/>
    </row>
    <row r="121" spans="1:12" ht="19.5" customHeight="1" x14ac:dyDescent="0.25">
      <c r="A121" s="758" t="s">
        <v>255</v>
      </c>
      <c r="B121" s="182" t="s">
        <v>55</v>
      </c>
      <c r="C121" s="302"/>
      <c r="D121" s="36">
        <f>IF((ISERROR(D120/(C120*D$7/100))),0,(D120/(C120*D$7/100))*100)</f>
        <v>0</v>
      </c>
      <c r="E121" s="345">
        <f>IF((ISERROR(E120/(D120*E$7/100))),0,(E120/(D120*E$7/100))*100)</f>
        <v>0</v>
      </c>
      <c r="F121" s="346">
        <f>IF((ISERROR(F120/(E120*F$7/100))),0,(F120/(E120*F$7/100))*100)</f>
        <v>0</v>
      </c>
      <c r="G121" s="345">
        <f>IF((ISERROR(G120/(E120*G$7/100))),0,(G120/(E120*G$7/100))*100)</f>
        <v>0</v>
      </c>
      <c r="H121" s="346">
        <f>IF((ISERROR(H120/(F120*H$7/100))),0,(H120/(F120*H$7/100))*100)</f>
        <v>0</v>
      </c>
      <c r="I121" s="345">
        <f>IF((ISERROR(I120/(G120*I$7/100))),0,(I120/(G120*I$7/100))*100)</f>
        <v>0</v>
      </c>
      <c r="J121" s="346">
        <f>IF((ISERROR(J120/(H120*J$7/100))),0,(J120/(H120*J$7/100))*100)</f>
        <v>0</v>
      </c>
      <c r="K121" s="345">
        <f>IF((ISERROR(K120/(I120*K$7/100))),0,(K120/(I120*K$7/100))*100)</f>
        <v>0</v>
      </c>
      <c r="L121" s="256"/>
    </row>
    <row r="122" spans="1:12" ht="11.25" customHeight="1" x14ac:dyDescent="0.25">
      <c r="A122" s="347" t="s">
        <v>254</v>
      </c>
      <c r="B122" s="182" t="s">
        <v>131</v>
      </c>
      <c r="C122" s="346">
        <f t="shared" ref="C122:K122" si="20">SUM(C123:C127)</f>
        <v>0</v>
      </c>
      <c r="D122" s="36">
        <f t="shared" si="20"/>
        <v>0</v>
      </c>
      <c r="E122" s="345">
        <f t="shared" si="20"/>
        <v>0</v>
      </c>
      <c r="F122" s="346">
        <f t="shared" si="20"/>
        <v>0</v>
      </c>
      <c r="G122" s="345">
        <f t="shared" si="20"/>
        <v>0</v>
      </c>
      <c r="H122" s="346">
        <f t="shared" si="20"/>
        <v>0</v>
      </c>
      <c r="I122" s="345">
        <f t="shared" si="20"/>
        <v>0</v>
      </c>
      <c r="J122" s="346">
        <f t="shared" si="20"/>
        <v>0</v>
      </c>
      <c r="K122" s="345">
        <f t="shared" si="20"/>
        <v>0</v>
      </c>
      <c r="L122" s="256"/>
    </row>
    <row r="123" spans="1:12" ht="11.25" customHeight="1" x14ac:dyDescent="0.25">
      <c r="A123" s="307"/>
      <c r="B123" s="356" t="s">
        <v>131</v>
      </c>
      <c r="C123" s="302"/>
      <c r="D123" s="15"/>
      <c r="E123" s="301"/>
      <c r="F123" s="302"/>
      <c r="G123" s="301"/>
      <c r="H123" s="302"/>
      <c r="I123" s="301"/>
      <c r="J123" s="302"/>
      <c r="K123" s="301"/>
      <c r="L123" s="256"/>
    </row>
    <row r="124" spans="1:12" ht="11.25" customHeight="1" x14ac:dyDescent="0.25">
      <c r="A124" s="307"/>
      <c r="B124" s="356" t="s">
        <v>131</v>
      </c>
      <c r="C124" s="302"/>
      <c r="D124" s="15"/>
      <c r="E124" s="301"/>
      <c r="F124" s="302"/>
      <c r="G124" s="301"/>
      <c r="H124" s="302"/>
      <c r="I124" s="301"/>
      <c r="J124" s="302"/>
      <c r="K124" s="301"/>
      <c r="L124" s="256"/>
    </row>
    <row r="125" spans="1:12" ht="11.25" customHeight="1" x14ac:dyDescent="0.25">
      <c r="A125" s="307"/>
      <c r="B125" s="356" t="s">
        <v>131</v>
      </c>
      <c r="C125" s="302"/>
      <c r="D125" s="15"/>
      <c r="E125" s="301"/>
      <c r="F125" s="302"/>
      <c r="G125" s="301"/>
      <c r="H125" s="302"/>
      <c r="I125" s="301"/>
      <c r="J125" s="302"/>
      <c r="K125" s="301"/>
      <c r="L125" s="256"/>
    </row>
    <row r="126" spans="1:12" ht="11.25" customHeight="1" x14ac:dyDescent="0.25">
      <c r="A126" s="307"/>
      <c r="B126" s="356" t="s">
        <v>131</v>
      </c>
      <c r="C126" s="302"/>
      <c r="D126" s="15"/>
      <c r="E126" s="301"/>
      <c r="F126" s="302"/>
      <c r="G126" s="301"/>
      <c r="H126" s="302"/>
      <c r="I126" s="301"/>
      <c r="J126" s="302"/>
      <c r="K126" s="301"/>
      <c r="L126" s="256"/>
    </row>
    <row r="127" spans="1:12" ht="11.25" customHeight="1" x14ac:dyDescent="0.25">
      <c r="A127" s="300"/>
      <c r="B127" s="355" t="s">
        <v>131</v>
      </c>
      <c r="C127" s="295"/>
      <c r="D127" s="361"/>
      <c r="E127" s="294"/>
      <c r="F127" s="295"/>
      <c r="G127" s="294"/>
      <c r="H127" s="295"/>
      <c r="I127" s="294"/>
      <c r="J127" s="295"/>
      <c r="K127" s="294"/>
      <c r="L127" s="256"/>
    </row>
    <row r="128" spans="1:12" ht="11.25" customHeight="1" x14ac:dyDescent="0.25">
      <c r="A128" s="757" t="s">
        <v>312</v>
      </c>
      <c r="B128" s="202" t="s">
        <v>131</v>
      </c>
      <c r="C128" s="358"/>
      <c r="D128" s="368"/>
      <c r="E128" s="357"/>
      <c r="F128" s="358"/>
      <c r="G128" s="357"/>
      <c r="H128" s="358"/>
      <c r="I128" s="357"/>
      <c r="J128" s="358"/>
      <c r="K128" s="357"/>
      <c r="L128" s="256"/>
    </row>
    <row r="129" spans="1:12" ht="19.5" customHeight="1" x14ac:dyDescent="0.25">
      <c r="A129" s="758" t="s">
        <v>255</v>
      </c>
      <c r="B129" s="182" t="s">
        <v>55</v>
      </c>
      <c r="C129" s="302"/>
      <c r="D129" s="36">
        <f>IF((ISERROR(D128/(C128*D$7/100))),0,(D128/(C128*D$7/100))*100)</f>
        <v>0</v>
      </c>
      <c r="E129" s="345">
        <f>IF((ISERROR(E128/(D128*E$7/100))),0,(E128/(D128*E$7/100))*100)</f>
        <v>0</v>
      </c>
      <c r="F129" s="346">
        <f>IF((ISERROR(F128/(E128*F$7/100))),0,(F128/(E128*F$7/100))*100)</f>
        <v>0</v>
      </c>
      <c r="G129" s="345">
        <f>IF((ISERROR(G128/(E128*G$7/100))),0,(G128/(E128*G$7/100))*100)</f>
        <v>0</v>
      </c>
      <c r="H129" s="346">
        <f>IF((ISERROR(H128/(F128*H$7/100))),0,(H128/(F128*H$7/100))*100)</f>
        <v>0</v>
      </c>
      <c r="I129" s="345">
        <f>IF((ISERROR(I128/(G128*I$7/100))),0,(I128/(G128*I$7/100))*100)</f>
        <v>0</v>
      </c>
      <c r="J129" s="346">
        <f>IF((ISERROR(J128/(H128*J$7/100))),0,(J128/(H128*J$7/100))*100)</f>
        <v>0</v>
      </c>
      <c r="K129" s="345">
        <f>IF((ISERROR(K128/(I128*K$7/100))),0,(K128/(I128*K$7/100))*100)</f>
        <v>0</v>
      </c>
      <c r="L129" s="256"/>
    </row>
    <row r="130" spans="1:12" ht="11.25" customHeight="1" x14ac:dyDescent="0.25">
      <c r="A130" s="347" t="s">
        <v>254</v>
      </c>
      <c r="B130" s="182" t="s">
        <v>131</v>
      </c>
      <c r="C130" s="346">
        <f t="shared" ref="C130:K130" si="21">SUM(C131:C132)</f>
        <v>0</v>
      </c>
      <c r="D130" s="36">
        <f t="shared" si="21"/>
        <v>0</v>
      </c>
      <c r="E130" s="345">
        <f t="shared" si="21"/>
        <v>0</v>
      </c>
      <c r="F130" s="346">
        <f t="shared" si="21"/>
        <v>0</v>
      </c>
      <c r="G130" s="345">
        <f t="shared" si="21"/>
        <v>0</v>
      </c>
      <c r="H130" s="346">
        <f t="shared" si="21"/>
        <v>0</v>
      </c>
      <c r="I130" s="345">
        <f t="shared" si="21"/>
        <v>0</v>
      </c>
      <c r="J130" s="346">
        <f t="shared" si="21"/>
        <v>0</v>
      </c>
      <c r="K130" s="345">
        <f t="shared" si="21"/>
        <v>0</v>
      </c>
      <c r="L130" s="256"/>
    </row>
    <row r="131" spans="1:12" ht="11.25" customHeight="1" x14ac:dyDescent="0.25">
      <c r="A131" s="307"/>
      <c r="B131" s="356" t="s">
        <v>131</v>
      </c>
      <c r="C131" s="302"/>
      <c r="D131" s="15"/>
      <c r="E131" s="301"/>
      <c r="F131" s="302"/>
      <c r="G131" s="301"/>
      <c r="H131" s="302"/>
      <c r="I131" s="301"/>
      <c r="J131" s="302"/>
      <c r="K131" s="301"/>
      <c r="L131" s="256"/>
    </row>
    <row r="132" spans="1:12" ht="11.25" customHeight="1" x14ac:dyDescent="0.25">
      <c r="A132" s="300"/>
      <c r="B132" s="355" t="s">
        <v>131</v>
      </c>
      <c r="C132" s="295"/>
      <c r="D132" s="361"/>
      <c r="E132" s="294"/>
      <c r="F132" s="295"/>
      <c r="G132" s="294"/>
      <c r="H132" s="295"/>
      <c r="I132" s="294"/>
      <c r="J132" s="295"/>
      <c r="K132" s="294"/>
      <c r="L132" s="256"/>
    </row>
    <row r="133" spans="1:12" ht="11.25" customHeight="1" x14ac:dyDescent="0.25">
      <c r="A133" s="757" t="s">
        <v>311</v>
      </c>
      <c r="B133" s="202" t="s">
        <v>131</v>
      </c>
      <c r="C133" s="358"/>
      <c r="D133" s="368"/>
      <c r="E133" s="357"/>
      <c r="F133" s="358"/>
      <c r="G133" s="357"/>
      <c r="H133" s="358"/>
      <c r="I133" s="357"/>
      <c r="J133" s="358"/>
      <c r="K133" s="357"/>
      <c r="L133" s="256"/>
    </row>
    <row r="134" spans="1:12" ht="19.5" customHeight="1" x14ac:dyDescent="0.25">
      <c r="A134" s="758" t="s">
        <v>255</v>
      </c>
      <c r="B134" s="182" t="s">
        <v>55</v>
      </c>
      <c r="C134" s="302"/>
      <c r="D134" s="36">
        <f>IF((ISERROR(D133/(C133*D$7/100))),0,(D133/(C133*D$7/100))*100)</f>
        <v>0</v>
      </c>
      <c r="E134" s="345">
        <f>IF((ISERROR(E133/(D133*E$7/100))),0,(E133/(D133*E$7/100))*100)</f>
        <v>0</v>
      </c>
      <c r="F134" s="346">
        <f>IF((ISERROR(F133/(E133*F$7/100))),0,(F133/(E133*F$7/100))*100)</f>
        <v>0</v>
      </c>
      <c r="G134" s="345">
        <f>IF((ISERROR(G133/(E133*G$7/100))),0,(G133/(E133*G$7/100))*100)</f>
        <v>0</v>
      </c>
      <c r="H134" s="346">
        <f>IF((ISERROR(H133/(F133*H$7/100))),0,(H133/(F133*H$7/100))*100)</f>
        <v>0</v>
      </c>
      <c r="I134" s="345">
        <f>IF((ISERROR(I133/(G133*I$7/100))),0,(I133/(G133*I$7/100))*100)</f>
        <v>0</v>
      </c>
      <c r="J134" s="346">
        <f>IF((ISERROR(J133/(H133*J$7/100))),0,(J133/(H133*J$7/100))*100)</f>
        <v>0</v>
      </c>
      <c r="K134" s="345">
        <f>IF((ISERROR(K133/(I133*K$7/100))),0,(K133/(I133*K$7/100))*100)</f>
        <v>0</v>
      </c>
      <c r="L134" s="256"/>
    </row>
    <row r="135" spans="1:12" ht="11.25" customHeight="1" x14ac:dyDescent="0.25">
      <c r="A135" s="347" t="s">
        <v>254</v>
      </c>
      <c r="B135" s="182" t="s">
        <v>131</v>
      </c>
      <c r="C135" s="346">
        <f t="shared" ref="C135:K135" si="22">SUM(C136:C137)</f>
        <v>0</v>
      </c>
      <c r="D135" s="36">
        <f t="shared" si="22"/>
        <v>0</v>
      </c>
      <c r="E135" s="345">
        <f t="shared" si="22"/>
        <v>0</v>
      </c>
      <c r="F135" s="346">
        <f t="shared" si="22"/>
        <v>0</v>
      </c>
      <c r="G135" s="345">
        <f t="shared" si="22"/>
        <v>0</v>
      </c>
      <c r="H135" s="346">
        <f t="shared" si="22"/>
        <v>0</v>
      </c>
      <c r="I135" s="345">
        <f t="shared" si="22"/>
        <v>0</v>
      </c>
      <c r="J135" s="346">
        <f t="shared" si="22"/>
        <v>0</v>
      </c>
      <c r="K135" s="345">
        <f t="shared" si="22"/>
        <v>0</v>
      </c>
      <c r="L135" s="256"/>
    </row>
    <row r="136" spans="1:12" ht="11.25" customHeight="1" x14ac:dyDescent="0.25">
      <c r="A136" s="307"/>
      <c r="B136" s="356" t="s">
        <v>131</v>
      </c>
      <c r="C136" s="302"/>
      <c r="D136" s="15"/>
      <c r="E136" s="301"/>
      <c r="F136" s="302"/>
      <c r="G136" s="301"/>
      <c r="H136" s="302"/>
      <c r="I136" s="301"/>
      <c r="J136" s="302"/>
      <c r="K136" s="301"/>
      <c r="L136" s="256"/>
    </row>
    <row r="137" spans="1:12" ht="11.25" customHeight="1" x14ac:dyDescent="0.25">
      <c r="A137" s="300"/>
      <c r="B137" s="355" t="s">
        <v>131</v>
      </c>
      <c r="C137" s="295"/>
      <c r="D137" s="361"/>
      <c r="E137" s="294"/>
      <c r="F137" s="295"/>
      <c r="G137" s="294"/>
      <c r="H137" s="295"/>
      <c r="I137" s="294"/>
      <c r="J137" s="295"/>
      <c r="K137" s="294"/>
      <c r="L137" s="256"/>
    </row>
    <row r="138" spans="1:12" ht="11.25" customHeight="1" x14ac:dyDescent="0.25">
      <c r="A138" s="757" t="s">
        <v>310</v>
      </c>
      <c r="B138" s="202" t="s">
        <v>131</v>
      </c>
      <c r="C138" s="358"/>
      <c r="D138" s="368"/>
      <c r="E138" s="357"/>
      <c r="F138" s="358"/>
      <c r="G138" s="357"/>
      <c r="H138" s="358"/>
      <c r="I138" s="357"/>
      <c r="J138" s="358"/>
      <c r="K138" s="357"/>
      <c r="L138" s="256"/>
    </row>
    <row r="139" spans="1:12" ht="19.5" customHeight="1" x14ac:dyDescent="0.25">
      <c r="A139" s="758" t="s">
        <v>255</v>
      </c>
      <c r="B139" s="182" t="s">
        <v>55</v>
      </c>
      <c r="C139" s="302"/>
      <c r="D139" s="36">
        <f>IF((ISERROR(D138/(C138*D$7/100))),0,(D138/(C138*D$7/100))*100)</f>
        <v>0</v>
      </c>
      <c r="E139" s="345">
        <f>IF((ISERROR(E138/(D138*E$7/100))),0,(E138/(D138*E$7/100))*100)</f>
        <v>0</v>
      </c>
      <c r="F139" s="346">
        <f>IF((ISERROR(F138/(E138*F$7/100))),0,(F138/(E138*F$7/100))*100)</f>
        <v>0</v>
      </c>
      <c r="G139" s="345">
        <f>IF((ISERROR(G138/(E138*G$7/100))),0,(G138/(E138*G$7/100))*100)</f>
        <v>0</v>
      </c>
      <c r="H139" s="346">
        <f>IF((ISERROR(H138/(F138*H$7/100))),0,(H138/(F138*H$7/100))*100)</f>
        <v>0</v>
      </c>
      <c r="I139" s="345">
        <f>IF((ISERROR(I138/(G138*I$7/100))),0,(I138/(G138*I$7/100))*100)</f>
        <v>0</v>
      </c>
      <c r="J139" s="346">
        <f>IF((ISERROR(J138/(H138*J$7/100))),0,(J138/(H138*J$7/100))*100)</f>
        <v>0</v>
      </c>
      <c r="K139" s="345">
        <f>IF((ISERROR(K138/(I138*K$7/100))),0,(K138/(I138*K$7/100))*100)</f>
        <v>0</v>
      </c>
      <c r="L139" s="256"/>
    </row>
    <row r="140" spans="1:12" ht="11.25" customHeight="1" x14ac:dyDescent="0.25">
      <c r="A140" s="347" t="s">
        <v>254</v>
      </c>
      <c r="B140" s="182" t="s">
        <v>131</v>
      </c>
      <c r="C140" s="346">
        <f t="shared" ref="C140:K140" si="23">SUM(C141:C142)</f>
        <v>0</v>
      </c>
      <c r="D140" s="36">
        <f t="shared" si="23"/>
        <v>0</v>
      </c>
      <c r="E140" s="345">
        <f t="shared" si="23"/>
        <v>0</v>
      </c>
      <c r="F140" s="346">
        <f t="shared" si="23"/>
        <v>0</v>
      </c>
      <c r="G140" s="345">
        <f t="shared" si="23"/>
        <v>0</v>
      </c>
      <c r="H140" s="346">
        <f t="shared" si="23"/>
        <v>0</v>
      </c>
      <c r="I140" s="345">
        <f t="shared" si="23"/>
        <v>0</v>
      </c>
      <c r="J140" s="346">
        <f t="shared" si="23"/>
        <v>0</v>
      </c>
      <c r="K140" s="345">
        <f t="shared" si="23"/>
        <v>0</v>
      </c>
      <c r="L140" s="256"/>
    </row>
    <row r="141" spans="1:12" ht="11.25" customHeight="1" x14ac:dyDescent="0.25">
      <c r="A141" s="307"/>
      <c r="B141" s="356" t="s">
        <v>131</v>
      </c>
      <c r="C141" s="302"/>
      <c r="D141" s="15"/>
      <c r="E141" s="301"/>
      <c r="F141" s="302"/>
      <c r="G141" s="301"/>
      <c r="H141" s="302"/>
      <c r="I141" s="301"/>
      <c r="J141" s="302"/>
      <c r="K141" s="301"/>
      <c r="L141" s="256"/>
    </row>
    <row r="142" spans="1:12" ht="11.25" customHeight="1" x14ac:dyDescent="0.25">
      <c r="A142" s="300"/>
      <c r="B142" s="355" t="s">
        <v>131</v>
      </c>
      <c r="C142" s="295"/>
      <c r="D142" s="361"/>
      <c r="E142" s="294"/>
      <c r="F142" s="295"/>
      <c r="G142" s="294"/>
      <c r="H142" s="295"/>
      <c r="I142" s="294"/>
      <c r="J142" s="295"/>
      <c r="K142" s="294"/>
      <c r="L142" s="256"/>
    </row>
    <row r="143" spans="1:12" ht="11.25" customHeight="1" x14ac:dyDescent="0.25">
      <c r="A143" s="757" t="s">
        <v>309</v>
      </c>
      <c r="B143" s="202" t="s">
        <v>131</v>
      </c>
      <c r="C143" s="358"/>
      <c r="D143" s="368"/>
      <c r="E143" s="357"/>
      <c r="F143" s="358"/>
      <c r="G143" s="357"/>
      <c r="H143" s="358"/>
      <c r="I143" s="357"/>
      <c r="J143" s="358"/>
      <c r="K143" s="357"/>
      <c r="L143" s="256"/>
    </row>
    <row r="144" spans="1:12" ht="19.5" customHeight="1" x14ac:dyDescent="0.25">
      <c r="A144" s="758" t="s">
        <v>255</v>
      </c>
      <c r="B144" s="182" t="s">
        <v>55</v>
      </c>
      <c r="C144" s="302"/>
      <c r="D144" s="36">
        <f>IF((ISERROR(D143/(C143*D$7/100))),0,(D143/(C143*D$7/100))*100)</f>
        <v>0</v>
      </c>
      <c r="E144" s="345">
        <f>IF((ISERROR(E143/(D143*E$7/100))),0,(E143/(D143*E$7/100))*100)</f>
        <v>0</v>
      </c>
      <c r="F144" s="346">
        <f>IF((ISERROR(F143/(E143*F$7/100))),0,(F143/(E143*F$7/100))*100)</f>
        <v>0</v>
      </c>
      <c r="G144" s="345">
        <f>IF((ISERROR(G143/(E143*G$7/100))),0,(G143/(E143*G$7/100))*100)</f>
        <v>0</v>
      </c>
      <c r="H144" s="346">
        <f>IF((ISERROR(H143/(F143*H$7/100))),0,(H143/(F143*H$7/100))*100)</f>
        <v>0</v>
      </c>
      <c r="I144" s="345">
        <f>IF((ISERROR(I143/(G143*I$7/100))),0,(I143/(G143*I$7/100))*100)</f>
        <v>0</v>
      </c>
      <c r="J144" s="346">
        <f>IF((ISERROR(J143/(H143*J$7/100))),0,(J143/(H143*J$7/100))*100)</f>
        <v>0</v>
      </c>
      <c r="K144" s="345">
        <f>IF((ISERROR(K143/(I143*K$7/100))),0,(K143/(I143*K$7/100))*100)</f>
        <v>0</v>
      </c>
      <c r="L144" s="256"/>
    </row>
    <row r="145" spans="1:12" ht="11.25" customHeight="1" x14ac:dyDescent="0.25">
      <c r="A145" s="347" t="s">
        <v>254</v>
      </c>
      <c r="B145" s="182" t="s">
        <v>131</v>
      </c>
      <c r="C145" s="346">
        <f t="shared" ref="C145:K145" si="24">SUM(C146:C147)</f>
        <v>0</v>
      </c>
      <c r="D145" s="36">
        <f t="shared" si="24"/>
        <v>0</v>
      </c>
      <c r="E145" s="345">
        <f t="shared" si="24"/>
        <v>0</v>
      </c>
      <c r="F145" s="346">
        <f t="shared" si="24"/>
        <v>0</v>
      </c>
      <c r="G145" s="345">
        <f t="shared" si="24"/>
        <v>0</v>
      </c>
      <c r="H145" s="346">
        <f t="shared" si="24"/>
        <v>0</v>
      </c>
      <c r="I145" s="345">
        <f t="shared" si="24"/>
        <v>0</v>
      </c>
      <c r="J145" s="346">
        <f t="shared" si="24"/>
        <v>0</v>
      </c>
      <c r="K145" s="345">
        <f t="shared" si="24"/>
        <v>0</v>
      </c>
      <c r="L145" s="256"/>
    </row>
    <row r="146" spans="1:12" ht="11.25" customHeight="1" x14ac:dyDescent="0.25">
      <c r="A146" s="307"/>
      <c r="B146" s="356" t="s">
        <v>131</v>
      </c>
      <c r="C146" s="302"/>
      <c r="D146" s="15"/>
      <c r="E146" s="301"/>
      <c r="F146" s="302"/>
      <c r="G146" s="301"/>
      <c r="H146" s="302"/>
      <c r="I146" s="301"/>
      <c r="J146" s="302"/>
      <c r="K146" s="301"/>
      <c r="L146" s="256"/>
    </row>
    <row r="147" spans="1:12" ht="11.25" customHeight="1" x14ac:dyDescent="0.25">
      <c r="A147" s="300"/>
      <c r="B147" s="355" t="s">
        <v>131</v>
      </c>
      <c r="C147" s="295"/>
      <c r="D147" s="361"/>
      <c r="E147" s="294"/>
      <c r="F147" s="295"/>
      <c r="G147" s="294"/>
      <c r="H147" s="295"/>
      <c r="I147" s="294"/>
      <c r="J147" s="295"/>
      <c r="K147" s="294"/>
      <c r="L147" s="256"/>
    </row>
    <row r="148" spans="1:12" ht="11.25" customHeight="1" x14ac:dyDescent="0.25">
      <c r="A148" s="757" t="s">
        <v>308</v>
      </c>
      <c r="B148" s="202" t="s">
        <v>131</v>
      </c>
      <c r="C148" s="358"/>
      <c r="D148" s="368"/>
      <c r="E148" s="357"/>
      <c r="F148" s="358"/>
      <c r="G148" s="357"/>
      <c r="H148" s="358"/>
      <c r="I148" s="357"/>
      <c r="J148" s="358"/>
      <c r="K148" s="357"/>
      <c r="L148" s="256"/>
    </row>
    <row r="149" spans="1:12" ht="19.5" customHeight="1" x14ac:dyDescent="0.25">
      <c r="A149" s="758" t="s">
        <v>255</v>
      </c>
      <c r="B149" s="182" t="s">
        <v>55</v>
      </c>
      <c r="C149" s="302"/>
      <c r="D149" s="36">
        <f>IF((ISERROR(D148/(C148*D$7/100))),0,(D148/(C148*D$7/100))*100)</f>
        <v>0</v>
      </c>
      <c r="E149" s="345">
        <f>IF((ISERROR(E148/(D148*E$7/100))),0,(E148/(D148*E$7/100))*100)</f>
        <v>0</v>
      </c>
      <c r="F149" s="346">
        <f>IF((ISERROR(F148/(E148*F$7/100))),0,(F148/(E148*F$7/100))*100)</f>
        <v>0</v>
      </c>
      <c r="G149" s="345">
        <f>IF((ISERROR(G148/(E148*G$7/100))),0,(G148/(E148*G$7/100))*100)</f>
        <v>0</v>
      </c>
      <c r="H149" s="346">
        <f>IF((ISERROR(H148/(F148*H$7/100))),0,(H148/(F148*H$7/100))*100)</f>
        <v>0</v>
      </c>
      <c r="I149" s="345">
        <f>IF((ISERROR(I148/(G148*I$7/100))),0,(I148/(G148*I$7/100))*100)</f>
        <v>0</v>
      </c>
      <c r="J149" s="346">
        <f>IF((ISERROR(J148/(H148*J$7/100))),0,(J148/(H148*J$7/100))*100)</f>
        <v>0</v>
      </c>
      <c r="K149" s="345">
        <f>IF((ISERROR(K148/(I148*K$7/100))),0,(K148/(I148*K$7/100))*100)</f>
        <v>0</v>
      </c>
      <c r="L149" s="256"/>
    </row>
    <row r="150" spans="1:12" ht="11.25" customHeight="1" x14ac:dyDescent="0.25">
      <c r="A150" s="347" t="s">
        <v>254</v>
      </c>
      <c r="B150" s="182" t="s">
        <v>131</v>
      </c>
      <c r="C150" s="346">
        <f t="shared" ref="C150:K150" si="25">SUM(C151:C152)</f>
        <v>0</v>
      </c>
      <c r="D150" s="36">
        <f t="shared" si="25"/>
        <v>0</v>
      </c>
      <c r="E150" s="345">
        <f t="shared" si="25"/>
        <v>0</v>
      </c>
      <c r="F150" s="346">
        <f t="shared" si="25"/>
        <v>0</v>
      </c>
      <c r="G150" s="345">
        <f t="shared" si="25"/>
        <v>0</v>
      </c>
      <c r="H150" s="346">
        <f t="shared" si="25"/>
        <v>0</v>
      </c>
      <c r="I150" s="345">
        <f t="shared" si="25"/>
        <v>0</v>
      </c>
      <c r="J150" s="346">
        <f t="shared" si="25"/>
        <v>0</v>
      </c>
      <c r="K150" s="345">
        <f t="shared" si="25"/>
        <v>0</v>
      </c>
      <c r="L150" s="256"/>
    </row>
    <row r="151" spans="1:12" ht="11.25" customHeight="1" x14ac:dyDescent="0.25">
      <c r="A151" s="307"/>
      <c r="B151" s="356" t="s">
        <v>131</v>
      </c>
      <c r="C151" s="302"/>
      <c r="D151" s="15"/>
      <c r="E151" s="301"/>
      <c r="F151" s="302"/>
      <c r="G151" s="301"/>
      <c r="H151" s="302"/>
      <c r="I151" s="301"/>
      <c r="J151" s="302"/>
      <c r="K151" s="301"/>
      <c r="L151" s="256"/>
    </row>
    <row r="152" spans="1:12" ht="11.25" customHeight="1" x14ac:dyDescent="0.25">
      <c r="A152" s="300"/>
      <c r="B152" s="355" t="s">
        <v>131</v>
      </c>
      <c r="C152" s="295"/>
      <c r="D152" s="361"/>
      <c r="E152" s="294"/>
      <c r="F152" s="295"/>
      <c r="G152" s="294"/>
      <c r="H152" s="295"/>
      <c r="I152" s="294"/>
      <c r="J152" s="295"/>
      <c r="K152" s="294"/>
      <c r="L152" s="256"/>
    </row>
    <row r="153" spans="1:12" ht="11.25" customHeight="1" x14ac:dyDescent="0.25">
      <c r="A153" s="757" t="s">
        <v>307</v>
      </c>
      <c r="B153" s="202" t="s">
        <v>131</v>
      </c>
      <c r="C153" s="358"/>
      <c r="D153" s="368"/>
      <c r="E153" s="357"/>
      <c r="F153" s="358"/>
      <c r="G153" s="357"/>
      <c r="H153" s="358"/>
      <c r="I153" s="357"/>
      <c r="J153" s="358"/>
      <c r="K153" s="357"/>
      <c r="L153" s="256"/>
    </row>
    <row r="154" spans="1:12" ht="19.5" customHeight="1" x14ac:dyDescent="0.25">
      <c r="A154" s="758" t="s">
        <v>255</v>
      </c>
      <c r="B154" s="182" t="s">
        <v>55</v>
      </c>
      <c r="C154" s="302"/>
      <c r="D154" s="36">
        <f>IF((ISERROR(D153/(C153*D$7/100))),0,(D153/(C153*D$7/100))*100)</f>
        <v>0</v>
      </c>
      <c r="E154" s="345">
        <f>IF((ISERROR(E153/(D153*E$7/100))),0,(E153/(D153*E$7/100))*100)</f>
        <v>0</v>
      </c>
      <c r="F154" s="346">
        <f>IF((ISERROR(F153/(E153*F$7/100))),0,(F153/(E153*F$7/100))*100)</f>
        <v>0</v>
      </c>
      <c r="G154" s="345">
        <f>IF((ISERROR(G153/(E153*G$7/100))),0,(G153/(E153*G$7/100))*100)</f>
        <v>0</v>
      </c>
      <c r="H154" s="346">
        <f>IF((ISERROR(H153/(F153*H$7/100))),0,(H153/(F153*H$7/100))*100)</f>
        <v>0</v>
      </c>
      <c r="I154" s="345">
        <f>IF((ISERROR(I153/(G153*I$7/100))),0,(I153/(G153*I$7/100))*100)</f>
        <v>0</v>
      </c>
      <c r="J154" s="346">
        <f>IF((ISERROR(J153/(H153*J$7/100))),0,(J153/(H153*J$7/100))*100)</f>
        <v>0</v>
      </c>
      <c r="K154" s="345">
        <f>IF((ISERROR(K153/(I153*K$7/100))),0,(K153/(I153*K$7/100))*100)</f>
        <v>0</v>
      </c>
      <c r="L154" s="256"/>
    </row>
    <row r="155" spans="1:12" ht="11.25" customHeight="1" x14ac:dyDescent="0.25">
      <c r="A155" s="347" t="s">
        <v>254</v>
      </c>
      <c r="B155" s="182" t="s">
        <v>131</v>
      </c>
      <c r="C155" s="346">
        <f t="shared" ref="C155:K155" si="26">SUM(C156:C157)</f>
        <v>0</v>
      </c>
      <c r="D155" s="36">
        <f t="shared" si="26"/>
        <v>0</v>
      </c>
      <c r="E155" s="345">
        <f t="shared" si="26"/>
        <v>0</v>
      </c>
      <c r="F155" s="346">
        <f t="shared" si="26"/>
        <v>0</v>
      </c>
      <c r="G155" s="345">
        <f t="shared" si="26"/>
        <v>0</v>
      </c>
      <c r="H155" s="346">
        <f t="shared" si="26"/>
        <v>0</v>
      </c>
      <c r="I155" s="345">
        <f t="shared" si="26"/>
        <v>0</v>
      </c>
      <c r="J155" s="346">
        <f t="shared" si="26"/>
        <v>0</v>
      </c>
      <c r="K155" s="345">
        <f t="shared" si="26"/>
        <v>0</v>
      </c>
      <c r="L155" s="256"/>
    </row>
    <row r="156" spans="1:12" ht="11.25" customHeight="1" x14ac:dyDescent="0.25">
      <c r="A156" s="307"/>
      <c r="B156" s="356" t="s">
        <v>131</v>
      </c>
      <c r="C156" s="302"/>
      <c r="D156" s="15"/>
      <c r="E156" s="301"/>
      <c r="F156" s="302"/>
      <c r="G156" s="301"/>
      <c r="H156" s="302"/>
      <c r="I156" s="301"/>
      <c r="J156" s="302"/>
      <c r="K156" s="301"/>
      <c r="L156" s="256"/>
    </row>
    <row r="157" spans="1:12" ht="11.25" customHeight="1" x14ac:dyDescent="0.25">
      <c r="A157" s="300"/>
      <c r="B157" s="355" t="s">
        <v>131</v>
      </c>
      <c r="C157" s="295"/>
      <c r="D157" s="361"/>
      <c r="E157" s="294"/>
      <c r="F157" s="295"/>
      <c r="G157" s="294"/>
      <c r="H157" s="295"/>
      <c r="I157" s="294"/>
      <c r="J157" s="295"/>
      <c r="K157" s="294"/>
      <c r="L157" s="256"/>
    </row>
    <row r="158" spans="1:12" ht="11.25" customHeight="1" x14ac:dyDescent="0.25">
      <c r="A158" s="757" t="s">
        <v>306</v>
      </c>
      <c r="B158" s="202" t="s">
        <v>131</v>
      </c>
      <c r="C158" s="358"/>
      <c r="D158" s="368"/>
      <c r="E158" s="357"/>
      <c r="F158" s="358"/>
      <c r="G158" s="357"/>
      <c r="H158" s="358"/>
      <c r="I158" s="357"/>
      <c r="J158" s="358"/>
      <c r="K158" s="357"/>
      <c r="L158" s="256"/>
    </row>
    <row r="159" spans="1:12" ht="19.5" customHeight="1" x14ac:dyDescent="0.25">
      <c r="A159" s="758" t="s">
        <v>255</v>
      </c>
      <c r="B159" s="182" t="s">
        <v>55</v>
      </c>
      <c r="C159" s="302"/>
      <c r="D159" s="36">
        <f>IF((ISERROR(D158/(C158*D$7/100))),0,(D158/(C158*D$7/100))*100)</f>
        <v>0</v>
      </c>
      <c r="E159" s="345">
        <f>IF((ISERROR(E158/(D158*E$7/100))),0,(E158/(D158*E$7/100))*100)</f>
        <v>0</v>
      </c>
      <c r="F159" s="346">
        <f>IF((ISERROR(F158/(E158*F$7/100))),0,(F158/(E158*F$7/100))*100)</f>
        <v>0</v>
      </c>
      <c r="G159" s="345">
        <f>IF((ISERROR(G158/(E158*G$7/100))),0,(G158/(E158*G$7/100))*100)</f>
        <v>0</v>
      </c>
      <c r="H159" s="346">
        <f>IF((ISERROR(H158/(F158*H$7/100))),0,(H158/(F158*H$7/100))*100)</f>
        <v>0</v>
      </c>
      <c r="I159" s="345">
        <f>IF((ISERROR(I158/(G158*I$7/100))),0,(I158/(G158*I$7/100))*100)</f>
        <v>0</v>
      </c>
      <c r="J159" s="346">
        <f>IF((ISERROR(J158/(H158*J$7/100))),0,(J158/(H158*J$7/100))*100)</f>
        <v>0</v>
      </c>
      <c r="K159" s="345">
        <f>IF((ISERROR(K158/(I158*K$7/100))),0,(K158/(I158*K$7/100))*100)</f>
        <v>0</v>
      </c>
      <c r="L159" s="256"/>
    </row>
    <row r="160" spans="1:12" ht="11.25" customHeight="1" x14ac:dyDescent="0.25">
      <c r="A160" s="347" t="s">
        <v>254</v>
      </c>
      <c r="B160" s="182" t="s">
        <v>131</v>
      </c>
      <c r="C160" s="346">
        <f t="shared" ref="C160:K160" si="27">SUM(C161:C162)</f>
        <v>0</v>
      </c>
      <c r="D160" s="36">
        <f t="shared" si="27"/>
        <v>0</v>
      </c>
      <c r="E160" s="345">
        <f t="shared" si="27"/>
        <v>0</v>
      </c>
      <c r="F160" s="346">
        <f t="shared" si="27"/>
        <v>0</v>
      </c>
      <c r="G160" s="345">
        <f t="shared" si="27"/>
        <v>0</v>
      </c>
      <c r="H160" s="346">
        <f t="shared" si="27"/>
        <v>0</v>
      </c>
      <c r="I160" s="345">
        <f t="shared" si="27"/>
        <v>0</v>
      </c>
      <c r="J160" s="346">
        <f t="shared" si="27"/>
        <v>0</v>
      </c>
      <c r="K160" s="345">
        <f t="shared" si="27"/>
        <v>0</v>
      </c>
      <c r="L160" s="256"/>
    </row>
    <row r="161" spans="1:12" ht="11.25" customHeight="1" x14ac:dyDescent="0.25">
      <c r="A161" s="307"/>
      <c r="B161" s="356" t="s">
        <v>131</v>
      </c>
      <c r="C161" s="302"/>
      <c r="D161" s="15"/>
      <c r="E161" s="301"/>
      <c r="F161" s="302"/>
      <c r="G161" s="301"/>
      <c r="H161" s="302"/>
      <c r="I161" s="301"/>
      <c r="J161" s="302"/>
      <c r="K161" s="301"/>
      <c r="L161" s="256"/>
    </row>
    <row r="162" spans="1:12" ht="11.25" customHeight="1" x14ac:dyDescent="0.25">
      <c r="A162" s="300"/>
      <c r="B162" s="355" t="s">
        <v>131</v>
      </c>
      <c r="C162" s="295"/>
      <c r="D162" s="361"/>
      <c r="E162" s="294"/>
      <c r="F162" s="295"/>
      <c r="G162" s="294"/>
      <c r="H162" s="295"/>
      <c r="I162" s="294"/>
      <c r="J162" s="295"/>
      <c r="K162" s="294"/>
      <c r="L162" s="256"/>
    </row>
    <row r="163" spans="1:12" ht="11.25" customHeight="1" x14ac:dyDescent="0.25">
      <c r="A163" s="757" t="s">
        <v>305</v>
      </c>
      <c r="B163" s="202" t="s">
        <v>131</v>
      </c>
      <c r="C163" s="358"/>
      <c r="D163" s="368"/>
      <c r="E163" s="357"/>
      <c r="F163" s="358"/>
      <c r="G163" s="357"/>
      <c r="H163" s="358"/>
      <c r="I163" s="357"/>
      <c r="J163" s="358"/>
      <c r="K163" s="357"/>
      <c r="L163" s="256"/>
    </row>
    <row r="164" spans="1:12" ht="19.5" customHeight="1" x14ac:dyDescent="0.25">
      <c r="A164" s="758" t="s">
        <v>255</v>
      </c>
      <c r="B164" s="182" t="s">
        <v>55</v>
      </c>
      <c r="C164" s="302"/>
      <c r="D164" s="36">
        <f>IF((ISERROR(D163/(C163*D$7/100))),0,(D163/(C163*D$7/100))*100)</f>
        <v>0</v>
      </c>
      <c r="E164" s="345">
        <f>IF((ISERROR(E163/(D163*E$7/100))),0,(E163/(D163*E$7/100))*100)</f>
        <v>0</v>
      </c>
      <c r="F164" s="346">
        <f>IF((ISERROR(F163/(E163*F$7/100))),0,(F163/(E163*F$7/100))*100)</f>
        <v>0</v>
      </c>
      <c r="G164" s="345">
        <f>IF((ISERROR(G163/(E163*G$7/100))),0,(G163/(E163*G$7/100))*100)</f>
        <v>0</v>
      </c>
      <c r="H164" s="346">
        <f>IF((ISERROR(H163/(F163*H$7/100))),0,(H163/(F163*H$7/100))*100)</f>
        <v>0</v>
      </c>
      <c r="I164" s="345">
        <f>IF((ISERROR(I163/(G163*I$7/100))),0,(I163/(G163*I$7/100))*100)</f>
        <v>0</v>
      </c>
      <c r="J164" s="346">
        <f>IF((ISERROR(J163/(H163*J$7/100))),0,(J163/(H163*J$7/100))*100)</f>
        <v>0</v>
      </c>
      <c r="K164" s="345">
        <f>IF((ISERROR(K163/(I163*K$7/100))),0,(K163/(I163*K$7/100))*100)</f>
        <v>0</v>
      </c>
      <c r="L164" s="256"/>
    </row>
    <row r="165" spans="1:12" ht="11.25" customHeight="1" x14ac:dyDescent="0.25">
      <c r="A165" s="347" t="s">
        <v>254</v>
      </c>
      <c r="B165" s="182" t="s">
        <v>131</v>
      </c>
      <c r="C165" s="346">
        <f t="shared" ref="C165:K165" si="28">SUM(C166:C167)</f>
        <v>0</v>
      </c>
      <c r="D165" s="36">
        <f t="shared" si="28"/>
        <v>0</v>
      </c>
      <c r="E165" s="345">
        <f t="shared" si="28"/>
        <v>0</v>
      </c>
      <c r="F165" s="346">
        <f t="shared" si="28"/>
        <v>0</v>
      </c>
      <c r="G165" s="345">
        <f t="shared" si="28"/>
        <v>0</v>
      </c>
      <c r="H165" s="346">
        <f t="shared" si="28"/>
        <v>0</v>
      </c>
      <c r="I165" s="345">
        <f t="shared" si="28"/>
        <v>0</v>
      </c>
      <c r="J165" s="346">
        <f t="shared" si="28"/>
        <v>0</v>
      </c>
      <c r="K165" s="345">
        <f t="shared" si="28"/>
        <v>0</v>
      </c>
      <c r="L165" s="256"/>
    </row>
    <row r="166" spans="1:12" ht="11.25" customHeight="1" x14ac:dyDescent="0.25">
      <c r="A166" s="307"/>
      <c r="B166" s="356" t="s">
        <v>131</v>
      </c>
      <c r="C166" s="302"/>
      <c r="D166" s="15"/>
      <c r="E166" s="301"/>
      <c r="F166" s="302"/>
      <c r="G166" s="301"/>
      <c r="H166" s="302"/>
      <c r="I166" s="301"/>
      <c r="J166" s="302"/>
      <c r="K166" s="301"/>
      <c r="L166" s="256"/>
    </row>
    <row r="167" spans="1:12" ht="11.25" customHeight="1" x14ac:dyDescent="0.25">
      <c r="A167" s="300"/>
      <c r="B167" s="355" t="s">
        <v>131</v>
      </c>
      <c r="C167" s="295"/>
      <c r="D167" s="361"/>
      <c r="E167" s="294"/>
      <c r="F167" s="295"/>
      <c r="G167" s="294"/>
      <c r="H167" s="295"/>
      <c r="I167" s="294"/>
      <c r="J167" s="295"/>
      <c r="K167" s="294"/>
      <c r="L167" s="256"/>
    </row>
    <row r="168" spans="1:12" ht="11.25" customHeight="1" x14ac:dyDescent="0.25">
      <c r="A168" s="757" t="s">
        <v>304</v>
      </c>
      <c r="B168" s="202" t="s">
        <v>131</v>
      </c>
      <c r="C168" s="360">
        <v>16658</v>
      </c>
      <c r="D168" s="359">
        <v>1142</v>
      </c>
      <c r="E168" s="357">
        <v>144</v>
      </c>
      <c r="F168" s="358">
        <v>200</v>
      </c>
      <c r="G168" s="357">
        <v>205</v>
      </c>
      <c r="H168" s="358">
        <v>250</v>
      </c>
      <c r="I168" s="357">
        <v>260</v>
      </c>
      <c r="J168" s="358">
        <v>300</v>
      </c>
      <c r="K168" s="357">
        <v>320</v>
      </c>
      <c r="L168" s="256"/>
    </row>
    <row r="169" spans="1:12" ht="19.5" customHeight="1" x14ac:dyDescent="0.25">
      <c r="A169" s="758" t="s">
        <v>255</v>
      </c>
      <c r="B169" s="182" t="s">
        <v>55</v>
      </c>
      <c r="C169" s="302">
        <v>47.02</v>
      </c>
      <c r="D169" s="36">
        <f>IF((ISERROR(D168/(C168*D$7/100))),0,(D168/(C168*D$7/100))*100)</f>
        <v>6.4492614240308068</v>
      </c>
      <c r="E169" s="345">
        <f>IF((ISERROR(E168/(D168*E$7/100))),0,(E168/(D168*E$7/100))*100)</f>
        <v>11.031895969221011</v>
      </c>
      <c r="F169" s="346">
        <f>IF((ISERROR(F168/(E168*F$7/100))),0,(F168/(E168*F$7/100))*100)</f>
        <v>128.95904260806765</v>
      </c>
      <c r="G169" s="345">
        <f>IF((ISERROR(G168/(E168*G$7/100))),0,(G168/(E168*G$7/100))*100)</f>
        <v>132.55224498241259</v>
      </c>
      <c r="H169" s="346">
        <f>IF((ISERROR(H168/(F168*H$7/100))),0,(H168/(F168*H$7/100))*100)</f>
        <v>117.26078799249531</v>
      </c>
      <c r="I169" s="345">
        <f>IF((ISERROR(I168/(G168*I$7/100))),0,(I168/(G168*I$7/100))*100)</f>
        <v>119.31257600440539</v>
      </c>
      <c r="J169" s="346">
        <f>IF((ISERROR(J168/(H168*J$7/100))),0,(J168/(H168*J$7/100))*100)</f>
        <v>113.20754716981132</v>
      </c>
      <c r="K169" s="345">
        <f>IF((ISERROR(K168/(I168*K$7/100))),0,(K168/(I168*K$7/100))*100)</f>
        <v>116.43985153918931</v>
      </c>
      <c r="L169" s="256"/>
    </row>
    <row r="170" spans="1:12" ht="11.25" customHeight="1" x14ac:dyDescent="0.25">
      <c r="A170" s="347" t="s">
        <v>254</v>
      </c>
      <c r="B170" s="182" t="s">
        <v>131</v>
      </c>
      <c r="C170" s="346">
        <f t="shared" ref="C170:K170" si="29">SUM(C171:C175)</f>
        <v>16137.279999999999</v>
      </c>
      <c r="D170" s="36">
        <f t="shared" si="29"/>
        <v>1075.2469999999998</v>
      </c>
      <c r="E170" s="345">
        <f t="shared" si="29"/>
        <v>144</v>
      </c>
      <c r="F170" s="346">
        <f t="shared" si="29"/>
        <v>0</v>
      </c>
      <c r="G170" s="345">
        <f t="shared" si="29"/>
        <v>0</v>
      </c>
      <c r="H170" s="346">
        <f t="shared" si="29"/>
        <v>0</v>
      </c>
      <c r="I170" s="345">
        <f t="shared" si="29"/>
        <v>0</v>
      </c>
      <c r="J170" s="346">
        <f t="shared" si="29"/>
        <v>0</v>
      </c>
      <c r="K170" s="345">
        <f t="shared" si="29"/>
        <v>0</v>
      </c>
      <c r="L170" s="256"/>
    </row>
    <row r="171" spans="1:12" ht="11.25" customHeight="1" x14ac:dyDescent="0.25">
      <c r="A171" s="325" t="s">
        <v>303</v>
      </c>
      <c r="B171" s="356" t="s">
        <v>131</v>
      </c>
      <c r="C171" s="302">
        <v>124.3</v>
      </c>
      <c r="D171" s="15">
        <v>807.24699999999996</v>
      </c>
      <c r="E171" s="301">
        <v>144</v>
      </c>
      <c r="F171" s="302"/>
      <c r="G171" s="301"/>
      <c r="H171" s="302"/>
      <c r="I171" s="301"/>
      <c r="J171" s="302"/>
      <c r="K171" s="301"/>
      <c r="L171" s="256"/>
    </row>
    <row r="172" spans="1:12" ht="11.25" customHeight="1" x14ac:dyDescent="0.25">
      <c r="A172" s="325" t="s">
        <v>302</v>
      </c>
      <c r="B172" s="356" t="s">
        <v>131</v>
      </c>
      <c r="C172" s="302">
        <v>15415</v>
      </c>
      <c r="D172" s="15"/>
      <c r="E172" s="301"/>
      <c r="F172" s="302"/>
      <c r="G172" s="301"/>
      <c r="H172" s="302"/>
      <c r="I172" s="301"/>
      <c r="J172" s="302"/>
      <c r="K172" s="301"/>
      <c r="L172" s="256"/>
    </row>
    <row r="173" spans="1:12" ht="11.25" customHeight="1" x14ac:dyDescent="0.25">
      <c r="A173" s="310" t="s">
        <v>301</v>
      </c>
      <c r="B173" s="356" t="s">
        <v>131</v>
      </c>
      <c r="C173" s="302">
        <v>597.98</v>
      </c>
      <c r="D173" s="15"/>
      <c r="E173" s="301"/>
      <c r="F173" s="302"/>
      <c r="G173" s="301"/>
      <c r="H173" s="302"/>
      <c r="I173" s="301"/>
      <c r="J173" s="302"/>
      <c r="K173" s="301"/>
      <c r="L173" s="256"/>
    </row>
    <row r="174" spans="1:12" ht="11.25" customHeight="1" x14ac:dyDescent="0.25">
      <c r="A174" s="307" t="s">
        <v>300</v>
      </c>
      <c r="B174" s="356" t="s">
        <v>131</v>
      </c>
      <c r="C174" s="302"/>
      <c r="D174" s="15">
        <v>268</v>
      </c>
      <c r="E174" s="301"/>
      <c r="F174" s="302"/>
      <c r="G174" s="301"/>
      <c r="H174" s="302"/>
      <c r="I174" s="301"/>
      <c r="J174" s="302"/>
      <c r="K174" s="301"/>
      <c r="L174" s="256"/>
    </row>
    <row r="175" spans="1:12" ht="11.25" customHeight="1" x14ac:dyDescent="0.25">
      <c r="A175" s="300"/>
      <c r="B175" s="355" t="s">
        <v>131</v>
      </c>
      <c r="C175" s="295"/>
      <c r="D175" s="361"/>
      <c r="E175" s="294"/>
      <c r="F175" s="295"/>
      <c r="G175" s="294"/>
      <c r="H175" s="295"/>
      <c r="I175" s="294"/>
      <c r="J175" s="295"/>
      <c r="K175" s="294"/>
      <c r="L175" s="256"/>
    </row>
    <row r="176" spans="1:12" ht="11.25" customHeight="1" x14ac:dyDescent="0.25">
      <c r="A176" s="757" t="s">
        <v>299</v>
      </c>
      <c r="B176" s="202" t="s">
        <v>131</v>
      </c>
      <c r="C176" s="360">
        <v>348</v>
      </c>
      <c r="D176" s="359">
        <v>9421</v>
      </c>
      <c r="E176" s="357">
        <v>414</v>
      </c>
      <c r="F176" s="358">
        <v>400</v>
      </c>
      <c r="G176" s="357">
        <v>410</v>
      </c>
      <c r="H176" s="358">
        <v>420</v>
      </c>
      <c r="I176" s="357">
        <v>435</v>
      </c>
      <c r="J176" s="358">
        <v>440</v>
      </c>
      <c r="K176" s="357">
        <v>460</v>
      </c>
      <c r="L176" s="256"/>
    </row>
    <row r="177" spans="1:12" ht="19.5" customHeight="1" x14ac:dyDescent="0.25">
      <c r="A177" s="758" t="s">
        <v>255</v>
      </c>
      <c r="B177" s="182" t="s">
        <v>55</v>
      </c>
      <c r="C177" s="302">
        <v>29.82</v>
      </c>
      <c r="D177" s="36">
        <f>IF((ISERROR(D176/(C176*D$7/100))),0,(D176/(C176*D$7/100))*100)</f>
        <v>2546.7393302408059</v>
      </c>
      <c r="E177" s="345">
        <f>IF((ISERROR(E176/(D176*E$7/100))),0,(E176/(D176*E$7/100))*100)</f>
        <v>3.844652631455777</v>
      </c>
      <c r="F177" s="346">
        <f>IF((ISERROR(F176/(E176*F$7/100))),0,(F176/(E176*F$7/100))*100)</f>
        <v>89.710638336047069</v>
      </c>
      <c r="G177" s="345">
        <f>IF((ISERROR(G176/(E176*G$7/100))),0,(G176/(E176*G$7/100))*100)</f>
        <v>92.210257379069603</v>
      </c>
      <c r="H177" s="346">
        <f>IF((ISERROR(H176/(F176*H$7/100))),0,(H176/(F176*H$7/100))*100)</f>
        <v>98.499061913696067</v>
      </c>
      <c r="I177" s="345">
        <f>IF((ISERROR(I176/(G176*I$7/100))),0,(I176/(G176*I$7/100))*100)</f>
        <v>99.809558772916048</v>
      </c>
      <c r="J177" s="346">
        <f>IF((ISERROR(J176/(H176*J$7/100))),0,(J176/(H176*J$7/100))*100)</f>
        <v>98.83198562443846</v>
      </c>
      <c r="K177" s="345">
        <f>IF((ISERROR(K176/(I176*K$7/100))),0,(K176/(I176*K$7/100))*100)</f>
        <v>100.04458508683216</v>
      </c>
      <c r="L177" s="256"/>
    </row>
    <row r="178" spans="1:12" ht="11.25" customHeight="1" x14ac:dyDescent="0.25">
      <c r="A178" s="347" t="s">
        <v>254</v>
      </c>
      <c r="B178" s="182" t="s">
        <v>131</v>
      </c>
      <c r="C178" s="346">
        <f t="shared" ref="C178:K178" si="30">SUM(C179:C182)</f>
        <v>348</v>
      </c>
      <c r="D178" s="36">
        <f t="shared" si="30"/>
        <v>9421</v>
      </c>
      <c r="E178" s="345">
        <f t="shared" si="30"/>
        <v>414</v>
      </c>
      <c r="F178" s="346">
        <f t="shared" si="30"/>
        <v>0</v>
      </c>
      <c r="G178" s="345">
        <f t="shared" si="30"/>
        <v>0</v>
      </c>
      <c r="H178" s="346">
        <f t="shared" si="30"/>
        <v>0</v>
      </c>
      <c r="I178" s="345">
        <f t="shared" si="30"/>
        <v>0</v>
      </c>
      <c r="J178" s="346">
        <f t="shared" si="30"/>
        <v>0</v>
      </c>
      <c r="K178" s="345">
        <f t="shared" si="30"/>
        <v>0</v>
      </c>
      <c r="L178" s="256"/>
    </row>
    <row r="179" spans="1:12" ht="11.25" customHeight="1" x14ac:dyDescent="0.25">
      <c r="A179" s="307" t="s">
        <v>298</v>
      </c>
      <c r="B179" s="356" t="s">
        <v>131</v>
      </c>
      <c r="C179" s="302">
        <v>348</v>
      </c>
      <c r="D179" s="15">
        <v>1219.9000000000001</v>
      </c>
      <c r="E179" s="301">
        <v>414</v>
      </c>
      <c r="F179" s="302"/>
      <c r="G179" s="301"/>
      <c r="H179" s="302"/>
      <c r="I179" s="301"/>
      <c r="J179" s="302"/>
      <c r="K179" s="301"/>
      <c r="L179" s="256"/>
    </row>
    <row r="180" spans="1:12" ht="11.25" customHeight="1" x14ac:dyDescent="0.25">
      <c r="A180" s="307" t="s">
        <v>297</v>
      </c>
      <c r="B180" s="356" t="s">
        <v>131</v>
      </c>
      <c r="C180" s="302"/>
      <c r="D180" s="15">
        <v>8201.1</v>
      </c>
      <c r="E180" s="301"/>
      <c r="F180" s="302"/>
      <c r="G180" s="301"/>
      <c r="H180" s="302"/>
      <c r="I180" s="301"/>
      <c r="J180" s="302"/>
      <c r="K180" s="301"/>
      <c r="L180" s="256"/>
    </row>
    <row r="181" spans="1:12" ht="11.25" customHeight="1" x14ac:dyDescent="0.25">
      <c r="A181" s="307"/>
      <c r="B181" s="356" t="s">
        <v>131</v>
      </c>
      <c r="C181" s="302"/>
      <c r="D181" s="15"/>
      <c r="E181" s="301"/>
      <c r="F181" s="302"/>
      <c r="G181" s="301"/>
      <c r="H181" s="302"/>
      <c r="I181" s="301"/>
      <c r="J181" s="302"/>
      <c r="K181" s="301"/>
      <c r="L181" s="256"/>
    </row>
    <row r="182" spans="1:12" ht="11.25" customHeight="1" x14ac:dyDescent="0.25">
      <c r="A182" s="300"/>
      <c r="B182" s="355" t="s">
        <v>131</v>
      </c>
      <c r="C182" s="295"/>
      <c r="D182" s="361"/>
      <c r="E182" s="294"/>
      <c r="F182" s="295"/>
      <c r="G182" s="294"/>
      <c r="H182" s="295"/>
      <c r="I182" s="294"/>
      <c r="J182" s="295"/>
      <c r="K182" s="294"/>
      <c r="L182" s="256"/>
    </row>
    <row r="183" spans="1:12" ht="11.25" customHeight="1" x14ac:dyDescent="0.25">
      <c r="A183" s="757" t="s">
        <v>296</v>
      </c>
      <c r="B183" s="202" t="s">
        <v>131</v>
      </c>
      <c r="C183" s="360"/>
      <c r="D183" s="359"/>
      <c r="E183" s="357"/>
      <c r="F183" s="358"/>
      <c r="G183" s="357"/>
      <c r="H183" s="358"/>
      <c r="I183" s="357"/>
      <c r="J183" s="358"/>
      <c r="K183" s="357"/>
      <c r="L183" s="363"/>
    </row>
    <row r="184" spans="1:12" ht="19.5" customHeight="1" x14ac:dyDescent="0.25">
      <c r="A184" s="758" t="s">
        <v>255</v>
      </c>
      <c r="B184" s="182" t="s">
        <v>55</v>
      </c>
      <c r="C184" s="302"/>
      <c r="D184" s="36">
        <f>IF((ISERROR(D183/(C183*D$7/100))),0,(D183/(C183*D$7/100))*100)</f>
        <v>0</v>
      </c>
      <c r="E184" s="345">
        <f>IF((ISERROR(E183/(D183*E$7/100))),0,(E183/(D183*E$7/100))*100)</f>
        <v>0</v>
      </c>
      <c r="F184" s="346">
        <f>IF((ISERROR(F183/(E183*F$7/100))),0,(F183/(E183*F$7/100))*100)</f>
        <v>0</v>
      </c>
      <c r="G184" s="345">
        <f>IF((ISERROR(G183/(E183*G$7/100))),0,(G183/(E183*G$7/100))*100)</f>
        <v>0</v>
      </c>
      <c r="H184" s="346">
        <f>IF((ISERROR(H183/(F183*H$7/100))),0,(H183/(F183*H$7/100))*100)</f>
        <v>0</v>
      </c>
      <c r="I184" s="345">
        <f>IF((ISERROR(I183/(G183*I$7/100))),0,(I183/(G183*I$7/100))*100)</f>
        <v>0</v>
      </c>
      <c r="J184" s="346">
        <f>IF((ISERROR(J183/(H183*J$7/100))),0,(J183/(H183*J$7/100))*100)</f>
        <v>0</v>
      </c>
      <c r="K184" s="345">
        <f>IF((ISERROR(K183/(I183*K$7/100))),0,(K183/(I183*K$7/100))*100)</f>
        <v>0</v>
      </c>
      <c r="L184" s="256"/>
    </row>
    <row r="185" spans="1:12" ht="11.25" customHeight="1" x14ac:dyDescent="0.25">
      <c r="A185" s="347" t="s">
        <v>254</v>
      </c>
      <c r="B185" s="182" t="s">
        <v>131</v>
      </c>
      <c r="C185" s="346">
        <f t="shared" ref="C185:K185" si="31">SUM(C186:C187)</f>
        <v>0</v>
      </c>
      <c r="D185" s="36">
        <f t="shared" si="31"/>
        <v>0</v>
      </c>
      <c r="E185" s="345">
        <f t="shared" si="31"/>
        <v>0</v>
      </c>
      <c r="F185" s="346">
        <f t="shared" si="31"/>
        <v>0</v>
      </c>
      <c r="G185" s="345">
        <f t="shared" si="31"/>
        <v>0</v>
      </c>
      <c r="H185" s="346">
        <f t="shared" si="31"/>
        <v>0</v>
      </c>
      <c r="I185" s="345">
        <f t="shared" si="31"/>
        <v>0</v>
      </c>
      <c r="J185" s="346">
        <f t="shared" si="31"/>
        <v>0</v>
      </c>
      <c r="K185" s="345">
        <f t="shared" si="31"/>
        <v>0</v>
      </c>
      <c r="L185" s="256"/>
    </row>
    <row r="186" spans="1:12" ht="11.25" customHeight="1" x14ac:dyDescent="0.25">
      <c r="A186" s="307"/>
      <c r="B186" s="356" t="s">
        <v>131</v>
      </c>
      <c r="C186" s="302"/>
      <c r="D186" s="15"/>
      <c r="E186" s="301"/>
      <c r="F186" s="302"/>
      <c r="G186" s="301"/>
      <c r="H186" s="302"/>
      <c r="I186" s="301"/>
      <c r="J186" s="302"/>
      <c r="K186" s="301"/>
      <c r="L186" s="256"/>
    </row>
    <row r="187" spans="1:12" ht="11.25" customHeight="1" x14ac:dyDescent="0.25">
      <c r="A187" s="300"/>
      <c r="B187" s="355" t="s">
        <v>131</v>
      </c>
      <c r="C187" s="295"/>
      <c r="D187" s="361"/>
      <c r="E187" s="294"/>
      <c r="F187" s="295"/>
      <c r="G187" s="294"/>
      <c r="H187" s="295"/>
      <c r="I187" s="294"/>
      <c r="J187" s="295"/>
      <c r="K187" s="294"/>
      <c r="L187" s="256"/>
    </row>
    <row r="188" spans="1:12" ht="11.25" customHeight="1" x14ac:dyDescent="0.25">
      <c r="A188" s="757" t="s">
        <v>295</v>
      </c>
      <c r="B188" s="202" t="s">
        <v>131</v>
      </c>
      <c r="C188" s="360">
        <v>2702</v>
      </c>
      <c r="D188" s="359">
        <v>1554</v>
      </c>
      <c r="E188" s="357">
        <v>300</v>
      </c>
      <c r="F188" s="367">
        <v>300</v>
      </c>
      <c r="G188" s="367">
        <v>300</v>
      </c>
      <c r="H188" s="367">
        <v>300</v>
      </c>
      <c r="I188" s="367">
        <v>300</v>
      </c>
      <c r="J188" s="367">
        <v>300</v>
      </c>
      <c r="K188" s="367">
        <v>300</v>
      </c>
      <c r="L188" s="256"/>
    </row>
    <row r="189" spans="1:12" ht="19.5" customHeight="1" x14ac:dyDescent="0.25">
      <c r="A189" s="758" t="s">
        <v>255</v>
      </c>
      <c r="B189" s="182" t="s">
        <v>55</v>
      </c>
      <c r="C189" s="302">
        <v>11.74</v>
      </c>
      <c r="D189" s="36">
        <f>IF((ISERROR(D188/(C188*D$7/100))),0,(D188/(C188*D$7/100))*100)</f>
        <v>54.104377580315763</v>
      </c>
      <c r="E189" s="345">
        <f>IF((ISERROR(E188/(D188*E$7/100))),0,(E188/(D188*E$7/100))*100)</f>
        <v>16.88978066930823</v>
      </c>
      <c r="F189" s="346">
        <f>IF((ISERROR(F188/(E188*F$7/100))),0,(F188/(E188*F$7/100))*100)</f>
        <v>92.850510677808714</v>
      </c>
      <c r="G189" s="345">
        <f>IF((ISERROR(G188/(E188*G$7/100))),0,(G188/(E188*G$7/100))*100)</f>
        <v>93.109869646182503</v>
      </c>
      <c r="H189" s="346">
        <f>IF((ISERROR(H188/(F188*H$7/100))),0,(H188/(F188*H$7/100))*100)</f>
        <v>93.808630393996239</v>
      </c>
      <c r="I189" s="345">
        <f>IF((ISERROR(I188/(G188*I$7/100))),0,(I188/(G188*I$7/100))*100)</f>
        <v>94.073377234242713</v>
      </c>
      <c r="J189" s="346">
        <f>IF((ISERROR(J188/(H188*J$7/100))),0,(J188/(H188*J$7/100))*100)</f>
        <v>94.339622641509436</v>
      </c>
      <c r="K189" s="345">
        <f>IF((ISERROR(K188/(I188*K$7/100))),0,(K188/(I188*K$7/100))*100)</f>
        <v>94.607379375591293</v>
      </c>
      <c r="L189" s="256"/>
    </row>
    <row r="190" spans="1:12" ht="11.25" customHeight="1" x14ac:dyDescent="0.25">
      <c r="A190" s="347" t="s">
        <v>254</v>
      </c>
      <c r="B190" s="182" t="s">
        <v>131</v>
      </c>
      <c r="C190" s="346">
        <f t="shared" ref="C190:K190" si="32">SUM(C191:C192)</f>
        <v>1420</v>
      </c>
      <c r="D190" s="36">
        <f t="shared" si="32"/>
        <v>253</v>
      </c>
      <c r="E190" s="345">
        <f t="shared" si="32"/>
        <v>300</v>
      </c>
      <c r="F190" s="346">
        <f t="shared" si="32"/>
        <v>300</v>
      </c>
      <c r="G190" s="345">
        <f t="shared" si="32"/>
        <v>300</v>
      </c>
      <c r="H190" s="346">
        <f t="shared" si="32"/>
        <v>300</v>
      </c>
      <c r="I190" s="345">
        <f t="shared" si="32"/>
        <v>300</v>
      </c>
      <c r="J190" s="346">
        <f t="shared" si="32"/>
        <v>300</v>
      </c>
      <c r="K190" s="345">
        <f t="shared" si="32"/>
        <v>300</v>
      </c>
      <c r="L190" s="256"/>
    </row>
    <row r="191" spans="1:12" ht="11.25" customHeight="1" x14ac:dyDescent="0.25">
      <c r="A191" s="307" t="s">
        <v>294</v>
      </c>
      <c r="B191" s="356" t="s">
        <v>131</v>
      </c>
      <c r="C191" s="302">
        <v>1420</v>
      </c>
      <c r="D191" s="15">
        <v>253</v>
      </c>
      <c r="E191" s="301">
        <v>300</v>
      </c>
      <c r="F191" s="302">
        <v>300</v>
      </c>
      <c r="G191" s="301">
        <v>300</v>
      </c>
      <c r="H191" s="344">
        <v>300</v>
      </c>
      <c r="I191" s="344">
        <v>300</v>
      </c>
      <c r="J191" s="344">
        <v>300</v>
      </c>
      <c r="K191" s="344">
        <v>300</v>
      </c>
      <c r="L191" s="256"/>
    </row>
    <row r="192" spans="1:12" ht="11.25" customHeight="1" x14ac:dyDescent="0.25">
      <c r="A192" s="300"/>
      <c r="B192" s="355" t="s">
        <v>131</v>
      </c>
      <c r="C192" s="295"/>
      <c r="D192" s="361"/>
      <c r="E192" s="294"/>
      <c r="F192" s="295"/>
      <c r="G192" s="294"/>
      <c r="H192" s="295"/>
      <c r="I192" s="294"/>
      <c r="J192" s="295"/>
      <c r="K192" s="294"/>
      <c r="L192" s="256"/>
    </row>
    <row r="193" spans="1:12" ht="11.25" customHeight="1" x14ac:dyDescent="0.25">
      <c r="A193" s="757" t="s">
        <v>293</v>
      </c>
      <c r="B193" s="202" t="s">
        <v>131</v>
      </c>
      <c r="C193" s="360">
        <v>6268</v>
      </c>
      <c r="D193" s="359">
        <v>4383</v>
      </c>
      <c r="E193" s="357">
        <v>3744.6</v>
      </c>
      <c r="F193" s="358">
        <v>2220</v>
      </c>
      <c r="G193" s="357">
        <v>2230</v>
      </c>
      <c r="H193" s="358">
        <v>2350</v>
      </c>
      <c r="I193" s="357">
        <v>2370</v>
      </c>
      <c r="J193" s="358">
        <v>2550</v>
      </c>
      <c r="K193" s="357">
        <v>2570</v>
      </c>
      <c r="L193" s="364"/>
    </row>
    <row r="194" spans="1:12" ht="19.5" customHeight="1" x14ac:dyDescent="0.25">
      <c r="A194" s="758" t="s">
        <v>255</v>
      </c>
      <c r="B194" s="182" t="s">
        <v>55</v>
      </c>
      <c r="C194" s="302">
        <v>22.91</v>
      </c>
      <c r="D194" s="36">
        <f>IF((ISERROR(D193/(C193*D$7/100))),0,(D193/(C193*D$7/100))*100)</f>
        <v>65.782324891143233</v>
      </c>
      <c r="E194" s="345">
        <f>IF((ISERROR(E193/(D193*E$7/100))),0,(E193/(D193*E$7/100))*100)</f>
        <v>74.745961340732478</v>
      </c>
      <c r="F194" s="346">
        <f>IF((ISERROR(F193/(E193*F$7/100))),0,(F193/(E193*F$7/100))*100)</f>
        <v>55.046769669586979</v>
      </c>
      <c r="G194" s="345">
        <f>IF((ISERROR(G193/(E193*G$7/100))),0,(G193/(E193*G$7/100))*100)</f>
        <v>55.449182639263725</v>
      </c>
      <c r="H194" s="346">
        <f>IF((ISERROR(H193/(F193*H$7/100))),0,(H193/(F193*H$7/100))*100)</f>
        <v>99.30192857022125</v>
      </c>
      <c r="I194" s="345">
        <f>IF((ISERROR(I193/(G193*I$7/100))),0,(I193/(G193*I$7/100))*100)</f>
        <v>99.979329168231047</v>
      </c>
      <c r="J194" s="346">
        <f>IF((ISERROR(J193/(H193*J$7/100))),0,(J193/(H193*J$7/100))*100)</f>
        <v>102.36852669610599</v>
      </c>
      <c r="K194" s="345">
        <f>IF((ISERROR(K193/(I193*K$7/100))),0,(K193/(I193*K$7/100))*100)</f>
        <v>102.5911244705779</v>
      </c>
      <c r="L194" s="364"/>
    </row>
    <row r="195" spans="1:12" ht="11.25" customHeight="1" x14ac:dyDescent="0.25">
      <c r="A195" s="347" t="s">
        <v>254</v>
      </c>
      <c r="B195" s="182" t="s">
        <v>131</v>
      </c>
      <c r="C195" s="346">
        <f t="shared" ref="C195:K195" si="33">SUM(C196:C198)</f>
        <v>6255</v>
      </c>
      <c r="D195" s="36">
        <f t="shared" si="33"/>
        <v>2560</v>
      </c>
      <c r="E195" s="345">
        <f t="shared" si="33"/>
        <v>3744.6</v>
      </c>
      <c r="F195" s="346">
        <f t="shared" si="33"/>
        <v>0</v>
      </c>
      <c r="G195" s="345">
        <f t="shared" si="33"/>
        <v>0</v>
      </c>
      <c r="H195" s="346">
        <f t="shared" si="33"/>
        <v>0</v>
      </c>
      <c r="I195" s="345">
        <f t="shared" si="33"/>
        <v>0</v>
      </c>
      <c r="J195" s="346">
        <f t="shared" si="33"/>
        <v>0</v>
      </c>
      <c r="K195" s="345">
        <f t="shared" si="33"/>
        <v>0</v>
      </c>
      <c r="L195" s="364"/>
    </row>
    <row r="196" spans="1:12" ht="11.25" customHeight="1" x14ac:dyDescent="0.25">
      <c r="A196" s="366" t="s">
        <v>292</v>
      </c>
      <c r="B196" s="356" t="s">
        <v>131</v>
      </c>
      <c r="C196" s="302">
        <v>2735</v>
      </c>
      <c r="D196" s="15"/>
      <c r="E196" s="301"/>
      <c r="F196" s="302"/>
      <c r="G196" s="301"/>
      <c r="H196" s="302"/>
      <c r="I196" s="301"/>
      <c r="J196" s="302"/>
      <c r="K196" s="301"/>
      <c r="L196" s="364"/>
    </row>
    <row r="197" spans="1:12" ht="11.25" customHeight="1" x14ac:dyDescent="0.25">
      <c r="A197" s="365" t="s">
        <v>291</v>
      </c>
      <c r="B197" s="356" t="s">
        <v>131</v>
      </c>
      <c r="C197" s="302">
        <v>3520</v>
      </c>
      <c r="D197" s="15">
        <v>2560</v>
      </c>
      <c r="E197" s="301">
        <v>3744.6</v>
      </c>
      <c r="F197" s="302"/>
      <c r="G197" s="301"/>
      <c r="H197" s="302"/>
      <c r="I197" s="301"/>
      <c r="J197" s="302"/>
      <c r="K197" s="301"/>
      <c r="L197" s="364"/>
    </row>
    <row r="198" spans="1:12" ht="11.25" customHeight="1" x14ac:dyDescent="0.25">
      <c r="A198" s="300"/>
      <c r="B198" s="355" t="s">
        <v>131</v>
      </c>
      <c r="C198" s="295"/>
      <c r="D198" s="361"/>
      <c r="E198" s="294"/>
      <c r="F198" s="295"/>
      <c r="G198" s="294"/>
      <c r="H198" s="295"/>
      <c r="I198" s="294"/>
      <c r="J198" s="295"/>
      <c r="K198" s="294"/>
      <c r="L198" s="364"/>
    </row>
    <row r="199" spans="1:12" ht="11.25" customHeight="1" x14ac:dyDescent="0.25">
      <c r="A199" s="757" t="s">
        <v>290</v>
      </c>
      <c r="B199" s="202" t="s">
        <v>131</v>
      </c>
      <c r="C199" s="360">
        <v>251</v>
      </c>
      <c r="D199" s="359"/>
      <c r="E199" s="357"/>
      <c r="F199" s="358"/>
      <c r="G199" s="357"/>
      <c r="H199" s="358"/>
      <c r="I199" s="357"/>
      <c r="J199" s="358"/>
      <c r="K199" s="357"/>
      <c r="L199" s="363"/>
    </row>
    <row r="200" spans="1:12" ht="19.5" customHeight="1" x14ac:dyDescent="0.25">
      <c r="A200" s="758" t="s">
        <v>255</v>
      </c>
      <c r="B200" s="182" t="s">
        <v>55</v>
      </c>
      <c r="C200" s="302">
        <v>87.21</v>
      </c>
      <c r="D200" s="36">
        <f>IF((ISERROR(D199/(C199*D$7/100))),0,(D199/(C199*D$7/100))*100)</f>
        <v>0</v>
      </c>
      <c r="E200" s="345">
        <f>IF((ISERROR(E199/(D199*E$7/100))),0,(E199/(D199*E$7/100))*100)</f>
        <v>0</v>
      </c>
      <c r="F200" s="346">
        <f>IF((ISERROR(F199/(E199*F$7/100))),0,(F199/(E199*F$7/100))*100)</f>
        <v>0</v>
      </c>
      <c r="G200" s="345">
        <f>IF((ISERROR(G199/(E199*G$7/100))),0,(G199/(E199*G$7/100))*100)</f>
        <v>0</v>
      </c>
      <c r="H200" s="346">
        <f>IF((ISERROR(H199/(F199*H$7/100))),0,(H199/(F199*H$7/100))*100)</f>
        <v>0</v>
      </c>
      <c r="I200" s="345">
        <f>IF((ISERROR(I199/(G199*I$7/100))),0,(I199/(G199*I$7/100))*100)</f>
        <v>0</v>
      </c>
      <c r="J200" s="346">
        <f>IF((ISERROR(J199/(H199*J$7/100))),0,(J199/(H199*J$7/100))*100)</f>
        <v>0</v>
      </c>
      <c r="K200" s="345">
        <f>IF((ISERROR(K199/(I199*K$7/100))),0,(K199/(I199*K$7/100))*100)</f>
        <v>0</v>
      </c>
      <c r="L200" s="256"/>
    </row>
    <row r="201" spans="1:12" ht="11.25" customHeight="1" x14ac:dyDescent="0.25">
      <c r="A201" s="347" t="s">
        <v>254</v>
      </c>
      <c r="B201" s="182" t="s">
        <v>131</v>
      </c>
      <c r="C201" s="346">
        <f t="shared" ref="C201:K201" si="34">SUM(C202:C203)</f>
        <v>251</v>
      </c>
      <c r="D201" s="36">
        <f t="shared" si="34"/>
        <v>0</v>
      </c>
      <c r="E201" s="345">
        <f t="shared" si="34"/>
        <v>0</v>
      </c>
      <c r="F201" s="346">
        <f t="shared" si="34"/>
        <v>0</v>
      </c>
      <c r="G201" s="345">
        <f t="shared" si="34"/>
        <v>0</v>
      </c>
      <c r="H201" s="346">
        <f t="shared" si="34"/>
        <v>0</v>
      </c>
      <c r="I201" s="345">
        <f t="shared" si="34"/>
        <v>0</v>
      </c>
      <c r="J201" s="346">
        <f t="shared" si="34"/>
        <v>0</v>
      </c>
      <c r="K201" s="345">
        <f t="shared" si="34"/>
        <v>0</v>
      </c>
      <c r="L201" s="256"/>
    </row>
    <row r="202" spans="1:12" ht="11.25" customHeight="1" x14ac:dyDescent="0.25">
      <c r="A202" s="307" t="s">
        <v>289</v>
      </c>
      <c r="B202" s="356" t="s">
        <v>131</v>
      </c>
      <c r="C202" s="302">
        <v>251</v>
      </c>
      <c r="D202" s="15"/>
      <c r="E202" s="301"/>
      <c r="F202" s="302"/>
      <c r="G202" s="301"/>
      <c r="H202" s="302"/>
      <c r="I202" s="301"/>
      <c r="J202" s="302"/>
      <c r="K202" s="301"/>
      <c r="L202" s="256"/>
    </row>
    <row r="203" spans="1:12" ht="11.25" customHeight="1" x14ac:dyDescent="0.25">
      <c r="A203" s="300"/>
      <c r="B203" s="355" t="s">
        <v>131</v>
      </c>
      <c r="C203" s="295"/>
      <c r="D203" s="361"/>
      <c r="E203" s="294"/>
      <c r="F203" s="295"/>
      <c r="G203" s="294"/>
      <c r="H203" s="295"/>
      <c r="I203" s="294"/>
      <c r="J203" s="295"/>
      <c r="K203" s="294"/>
      <c r="L203" s="256"/>
    </row>
    <row r="204" spans="1:12" ht="11.25" customHeight="1" x14ac:dyDescent="0.25">
      <c r="A204" s="757" t="s">
        <v>288</v>
      </c>
      <c r="B204" s="202" t="s">
        <v>131</v>
      </c>
      <c r="C204" s="360">
        <v>49</v>
      </c>
      <c r="D204" s="359"/>
      <c r="E204" s="357"/>
      <c r="F204" s="358"/>
      <c r="G204" s="357"/>
      <c r="H204" s="358"/>
      <c r="I204" s="357"/>
      <c r="J204" s="358"/>
      <c r="K204" s="357"/>
      <c r="L204" s="363"/>
    </row>
    <row r="205" spans="1:12" ht="19.5" customHeight="1" x14ac:dyDescent="0.25">
      <c r="A205" s="758" t="s">
        <v>255</v>
      </c>
      <c r="B205" s="182" t="s">
        <v>55</v>
      </c>
      <c r="C205" s="302">
        <v>0</v>
      </c>
      <c r="D205" s="36">
        <f>IF((ISERROR(D204/(C204*D$7/100))),0,(D204/(C204*D$7/100))*100)</f>
        <v>0</v>
      </c>
      <c r="E205" s="345">
        <f>IF((ISERROR(E204/(D204*E$7/100))),0,(E204/(D204*E$7/100))*100)</f>
        <v>0</v>
      </c>
      <c r="F205" s="346">
        <f>IF((ISERROR(F204/(E204*F$7/100))),0,(F204/(E204*F$7/100))*100)</f>
        <v>0</v>
      </c>
      <c r="G205" s="345">
        <f>IF((ISERROR(G204/(E204*G$7/100))),0,(G204/(E204*G$7/100))*100)</f>
        <v>0</v>
      </c>
      <c r="H205" s="346">
        <f>IF((ISERROR(H204/(F204*H$7/100))),0,(H204/(F204*H$7/100))*100)</f>
        <v>0</v>
      </c>
      <c r="I205" s="345">
        <f>IF((ISERROR(I204/(G204*I$7/100))),0,(I204/(G204*I$7/100))*100)</f>
        <v>0</v>
      </c>
      <c r="J205" s="346">
        <f>IF((ISERROR(J204/(H204*J$7/100))),0,(J204/(H204*J$7/100))*100)</f>
        <v>0</v>
      </c>
      <c r="K205" s="345">
        <f>IF((ISERROR(K204/(I204*K$7/100))),0,(K204/(I204*K$7/100))*100)</f>
        <v>0</v>
      </c>
      <c r="L205" s="256"/>
    </row>
    <row r="206" spans="1:12" ht="11.25" customHeight="1" x14ac:dyDescent="0.25">
      <c r="A206" s="347" t="s">
        <v>254</v>
      </c>
      <c r="B206" s="182" t="s">
        <v>131</v>
      </c>
      <c r="C206" s="346">
        <v>0</v>
      </c>
      <c r="D206" s="36">
        <f t="shared" ref="D206:K206" si="35">SUM(D207:D209)</f>
        <v>0</v>
      </c>
      <c r="E206" s="345">
        <f t="shared" si="35"/>
        <v>0</v>
      </c>
      <c r="F206" s="346">
        <f t="shared" si="35"/>
        <v>0</v>
      </c>
      <c r="G206" s="345">
        <f t="shared" si="35"/>
        <v>0</v>
      </c>
      <c r="H206" s="346">
        <f t="shared" si="35"/>
        <v>0</v>
      </c>
      <c r="I206" s="345">
        <f t="shared" si="35"/>
        <v>0</v>
      </c>
      <c r="J206" s="346">
        <f t="shared" si="35"/>
        <v>0</v>
      </c>
      <c r="K206" s="345">
        <f t="shared" si="35"/>
        <v>0</v>
      </c>
      <c r="L206" s="256"/>
    </row>
    <row r="207" spans="1:12" ht="11.25" customHeight="1" x14ac:dyDescent="0.25">
      <c r="A207" s="307" t="s">
        <v>287</v>
      </c>
      <c r="B207" s="356" t="s">
        <v>131</v>
      </c>
      <c r="C207" s="302">
        <v>49</v>
      </c>
      <c r="D207" s="15"/>
      <c r="E207" s="301"/>
      <c r="F207" s="302"/>
      <c r="G207" s="301"/>
      <c r="H207" s="302"/>
      <c r="I207" s="301"/>
      <c r="J207" s="302"/>
      <c r="K207" s="301"/>
      <c r="L207" s="256"/>
    </row>
    <row r="208" spans="1:12" ht="11.25" customHeight="1" x14ac:dyDescent="0.25">
      <c r="A208" s="307"/>
      <c r="B208" s="356" t="s">
        <v>131</v>
      </c>
      <c r="C208" s="302"/>
      <c r="D208" s="15"/>
      <c r="E208" s="301"/>
      <c r="F208" s="302"/>
      <c r="G208" s="301"/>
      <c r="H208" s="302"/>
      <c r="I208" s="301"/>
      <c r="J208" s="302"/>
      <c r="K208" s="301"/>
      <c r="L208" s="256"/>
    </row>
    <row r="209" spans="1:12" ht="11.25" customHeight="1" x14ac:dyDescent="0.25">
      <c r="A209" s="300"/>
      <c r="B209" s="355" t="s">
        <v>131</v>
      </c>
      <c r="C209" s="295"/>
      <c r="D209" s="361"/>
      <c r="E209" s="294"/>
      <c r="F209" s="295"/>
      <c r="G209" s="294"/>
      <c r="H209" s="295"/>
      <c r="I209" s="294"/>
      <c r="J209" s="295"/>
      <c r="K209" s="294"/>
      <c r="L209" s="256"/>
    </row>
    <row r="210" spans="1:12" ht="11.25" customHeight="1" x14ac:dyDescent="0.25">
      <c r="A210" s="757" t="s">
        <v>286</v>
      </c>
      <c r="B210" s="202" t="s">
        <v>131</v>
      </c>
      <c r="C210" s="360"/>
      <c r="D210" s="359"/>
      <c r="E210" s="357"/>
      <c r="F210" s="358"/>
      <c r="G210" s="357"/>
      <c r="H210" s="358"/>
      <c r="I210" s="357"/>
      <c r="J210" s="358"/>
      <c r="K210" s="357"/>
      <c r="L210" s="256"/>
    </row>
    <row r="211" spans="1:12" ht="19.5" customHeight="1" x14ac:dyDescent="0.25">
      <c r="A211" s="758" t="s">
        <v>255</v>
      </c>
      <c r="B211" s="182" t="s">
        <v>55</v>
      </c>
      <c r="C211" s="302"/>
      <c r="D211" s="36">
        <f>IF((ISERROR(D210/(C210*D$7/100))),0,(D210/(C210*D$7/100))*100)</f>
        <v>0</v>
      </c>
      <c r="E211" s="345">
        <f>IF((ISERROR(E210/(D210*E$7/100))),0,(E210/(D210*E$7/100))*100)</f>
        <v>0</v>
      </c>
      <c r="F211" s="346">
        <f>IF((ISERROR(F210/(E210*F$7/100))),0,(F210/(E210*F$7/100))*100)</f>
        <v>0</v>
      </c>
      <c r="G211" s="345">
        <f>IF((ISERROR(G210/(E210*G$7/100))),0,(G210/(E210*G$7/100))*100)</f>
        <v>0</v>
      </c>
      <c r="H211" s="346">
        <f>IF((ISERROR(H210/(F210*H$7/100))),0,(H210/(F210*H$7/100))*100)</f>
        <v>0</v>
      </c>
      <c r="I211" s="345">
        <f>IF((ISERROR(I210/(G210*I$7/100))),0,(I210/(G210*I$7/100))*100)</f>
        <v>0</v>
      </c>
      <c r="J211" s="346">
        <f>IF((ISERROR(J210/(H210*J$7/100))),0,(J210/(H210*J$7/100))*100)</f>
        <v>0</v>
      </c>
      <c r="K211" s="345">
        <f>IF((ISERROR(K210/(I210*K$7/100))),0,(K210/(I210*K$7/100))*100)</f>
        <v>0</v>
      </c>
      <c r="L211" s="256"/>
    </row>
    <row r="212" spans="1:12" ht="11.25" customHeight="1" x14ac:dyDescent="0.25">
      <c r="A212" s="347" t="s">
        <v>254</v>
      </c>
      <c r="B212" s="182" t="s">
        <v>131</v>
      </c>
      <c r="C212" s="346">
        <f t="shared" ref="C212:K212" si="36">SUM(C213:C214)</f>
        <v>0</v>
      </c>
      <c r="D212" s="36">
        <f t="shared" si="36"/>
        <v>0</v>
      </c>
      <c r="E212" s="345">
        <f t="shared" si="36"/>
        <v>0</v>
      </c>
      <c r="F212" s="346">
        <f t="shared" si="36"/>
        <v>0</v>
      </c>
      <c r="G212" s="345">
        <f t="shared" si="36"/>
        <v>0</v>
      </c>
      <c r="H212" s="346">
        <f t="shared" si="36"/>
        <v>0</v>
      </c>
      <c r="I212" s="345">
        <f t="shared" si="36"/>
        <v>0</v>
      </c>
      <c r="J212" s="346">
        <f t="shared" si="36"/>
        <v>0</v>
      </c>
      <c r="K212" s="345">
        <f t="shared" si="36"/>
        <v>0</v>
      </c>
      <c r="L212" s="256"/>
    </row>
    <row r="213" spans="1:12" ht="11.25" customHeight="1" x14ac:dyDescent="0.25">
      <c r="A213" s="307"/>
      <c r="B213" s="356" t="s">
        <v>131</v>
      </c>
      <c r="C213" s="302"/>
      <c r="D213" s="15"/>
      <c r="E213" s="301"/>
      <c r="F213" s="302"/>
      <c r="G213" s="301"/>
      <c r="H213" s="302"/>
      <c r="I213" s="301"/>
      <c r="J213" s="302"/>
      <c r="K213" s="301"/>
      <c r="L213" s="256"/>
    </row>
    <row r="214" spans="1:12" ht="11.25" customHeight="1" x14ac:dyDescent="0.25">
      <c r="A214" s="300"/>
      <c r="B214" s="355" t="s">
        <v>131</v>
      </c>
      <c r="C214" s="295"/>
      <c r="D214" s="361"/>
      <c r="E214" s="294"/>
      <c r="F214" s="295"/>
      <c r="G214" s="294"/>
      <c r="H214" s="295"/>
      <c r="I214" s="294"/>
      <c r="J214" s="295"/>
      <c r="K214" s="294"/>
      <c r="L214" s="256"/>
    </row>
    <row r="215" spans="1:12" ht="11.25" customHeight="1" x14ac:dyDescent="0.25">
      <c r="A215" s="757" t="s">
        <v>285</v>
      </c>
      <c r="B215" s="202" t="s">
        <v>131</v>
      </c>
      <c r="C215" s="360">
        <v>15841</v>
      </c>
      <c r="D215" s="359">
        <v>16048</v>
      </c>
      <c r="E215" s="357">
        <v>500</v>
      </c>
      <c r="F215" s="358">
        <v>510</v>
      </c>
      <c r="G215" s="357">
        <v>511</v>
      </c>
      <c r="H215" s="358">
        <v>530</v>
      </c>
      <c r="I215" s="357">
        <v>535</v>
      </c>
      <c r="J215" s="358">
        <v>560</v>
      </c>
      <c r="K215" s="357">
        <v>570</v>
      </c>
      <c r="L215" s="256"/>
    </row>
    <row r="216" spans="1:12" ht="19.5" customHeight="1" x14ac:dyDescent="0.25">
      <c r="A216" s="758" t="s">
        <v>255</v>
      </c>
      <c r="B216" s="182" t="s">
        <v>55</v>
      </c>
      <c r="C216" s="302">
        <v>201.33</v>
      </c>
      <c r="D216" s="36">
        <f>IF((ISERROR(D215/(C215*D$7/100))),0,(D215/(C215*D$7/100))*100)</f>
        <v>95.302667625473575</v>
      </c>
      <c r="E216" s="345">
        <f>IF((ISERROR(E215/(D215*E$7/100))),0,(E215/(D215*E$7/100))*100)</f>
        <v>2.7258556788078465</v>
      </c>
      <c r="F216" s="346">
        <f>IF((ISERROR(F215/(E215*F$7/100))),0,(F215/(E215*F$7/100))*100)</f>
        <v>94.707520891364908</v>
      </c>
      <c r="G216" s="345">
        <f>IF((ISERROR(G215/(E215*G$7/100))),0,(G215/(E215*G$7/100))*100)</f>
        <v>95.158286778398519</v>
      </c>
      <c r="H216" s="346">
        <f>IF((ISERROR(H215/(F215*H$7/100))),0,(H215/(F215*H$7/100))*100)</f>
        <v>97.487400213368659</v>
      </c>
      <c r="I216" s="345">
        <f>IF((ISERROR(I215/(G215*I$7/100))),0,(I215/(G215*I$7/100))*100)</f>
        <v>98.491696321565271</v>
      </c>
      <c r="J216" s="346">
        <f>IF((ISERROR(J215/(H215*J$7/100))),0,(J215/(H215*J$7/100))*100)</f>
        <v>99.67960128159487</v>
      </c>
      <c r="K216" s="345">
        <f>IF((ISERROR(K215/(I215*K$7/100))),0,(K215/(I215*K$7/100))*100)</f>
        <v>100.79664718520942</v>
      </c>
      <c r="L216" s="256"/>
    </row>
    <row r="217" spans="1:12" ht="11.25" customHeight="1" x14ac:dyDescent="0.25">
      <c r="A217" s="347" t="s">
        <v>254</v>
      </c>
      <c r="B217" s="182" t="s">
        <v>131</v>
      </c>
      <c r="C217" s="346">
        <f t="shared" ref="C217:K217" si="37">SUM(C218:C221)</f>
        <v>15841</v>
      </c>
      <c r="D217" s="36">
        <f t="shared" si="37"/>
        <v>16048</v>
      </c>
      <c r="E217" s="345">
        <f t="shared" si="37"/>
        <v>0</v>
      </c>
      <c r="F217" s="346">
        <f t="shared" si="37"/>
        <v>0</v>
      </c>
      <c r="G217" s="345">
        <f t="shared" si="37"/>
        <v>0</v>
      </c>
      <c r="H217" s="346">
        <f t="shared" si="37"/>
        <v>0</v>
      </c>
      <c r="I217" s="345">
        <f t="shared" si="37"/>
        <v>0</v>
      </c>
      <c r="J217" s="346">
        <f t="shared" si="37"/>
        <v>0</v>
      </c>
      <c r="K217" s="345">
        <f t="shared" si="37"/>
        <v>0</v>
      </c>
      <c r="L217" s="256"/>
    </row>
    <row r="218" spans="1:12" ht="11.25" customHeight="1" x14ac:dyDescent="0.25">
      <c r="A218" s="307" t="s">
        <v>284</v>
      </c>
      <c r="B218" s="356" t="s">
        <v>131</v>
      </c>
      <c r="C218" s="302">
        <v>15841</v>
      </c>
      <c r="D218" s="15">
        <v>16048</v>
      </c>
      <c r="E218" s="301"/>
      <c r="F218" s="302"/>
      <c r="G218" s="301"/>
      <c r="H218" s="302"/>
      <c r="I218" s="301"/>
      <c r="J218" s="302"/>
      <c r="K218" s="301"/>
      <c r="L218" s="256"/>
    </row>
    <row r="219" spans="1:12" ht="11.25" customHeight="1" x14ac:dyDescent="0.25">
      <c r="A219" s="307"/>
      <c r="B219" s="356" t="s">
        <v>131</v>
      </c>
      <c r="C219" s="302"/>
      <c r="D219" s="15"/>
      <c r="E219" s="301"/>
      <c r="F219" s="302"/>
      <c r="G219" s="301"/>
      <c r="H219" s="302"/>
      <c r="I219" s="301"/>
      <c r="J219" s="302"/>
      <c r="K219" s="301"/>
      <c r="L219" s="256"/>
    </row>
    <row r="220" spans="1:12" ht="11.25" customHeight="1" x14ac:dyDescent="0.25">
      <c r="A220" s="307"/>
      <c r="B220" s="356" t="s">
        <v>131</v>
      </c>
      <c r="C220" s="302"/>
      <c r="D220" s="15"/>
      <c r="E220" s="301"/>
      <c r="F220" s="302"/>
      <c r="G220" s="301"/>
      <c r="H220" s="302"/>
      <c r="I220" s="301"/>
      <c r="J220" s="302"/>
      <c r="K220" s="301"/>
      <c r="L220" s="256"/>
    </row>
    <row r="221" spans="1:12" ht="11.25" customHeight="1" x14ac:dyDescent="0.25">
      <c r="A221" s="300"/>
      <c r="B221" s="355" t="s">
        <v>131</v>
      </c>
      <c r="C221" s="295"/>
      <c r="D221" s="361"/>
      <c r="E221" s="294"/>
      <c r="F221" s="295"/>
      <c r="G221" s="294"/>
      <c r="H221" s="295"/>
      <c r="I221" s="294"/>
      <c r="J221" s="295"/>
      <c r="K221" s="294"/>
      <c r="L221" s="256"/>
    </row>
    <row r="222" spans="1:12" ht="11.25" customHeight="1" x14ac:dyDescent="0.25">
      <c r="A222" s="757" t="s">
        <v>283</v>
      </c>
      <c r="B222" s="202" t="s">
        <v>131</v>
      </c>
      <c r="C222" s="360">
        <v>372</v>
      </c>
      <c r="D222" s="359">
        <v>1564</v>
      </c>
      <c r="E222" s="357">
        <v>1500</v>
      </c>
      <c r="F222" s="358">
        <v>900</v>
      </c>
      <c r="G222" s="357">
        <v>920</v>
      </c>
      <c r="H222" s="358">
        <v>810</v>
      </c>
      <c r="I222" s="357">
        <v>830</v>
      </c>
      <c r="J222" s="358">
        <v>850</v>
      </c>
      <c r="K222" s="357">
        <v>870</v>
      </c>
      <c r="L222" s="256"/>
    </row>
    <row r="223" spans="1:12" ht="19.5" customHeight="1" x14ac:dyDescent="0.25">
      <c r="A223" s="758" t="s">
        <v>255</v>
      </c>
      <c r="B223" s="182" t="s">
        <v>55</v>
      </c>
      <c r="C223" s="302">
        <v>95.97</v>
      </c>
      <c r="D223" s="36">
        <f>IF((ISERROR(D222/(C222*D$7/100))),0,(D222/(C222*D$7/100))*100)</f>
        <v>395.51280106009574</v>
      </c>
      <c r="E223" s="345">
        <f>IF((ISERROR(E222/(D222*E$7/100))),0,(E222/(D222*E$7/100))*100)</f>
        <v>83.908948721563263</v>
      </c>
      <c r="F223" s="346">
        <f>IF((ISERROR(F222/(E222*F$7/100))),0,(F222/(E222*F$7/100))*100)</f>
        <v>55.710306406685241</v>
      </c>
      <c r="G223" s="345">
        <f>IF((ISERROR(G222/(E222*G$7/100))),0,(G222/(E222*G$7/100))*100)</f>
        <v>57.107386716325259</v>
      </c>
      <c r="H223" s="346">
        <f>IF((ISERROR(H222/(F222*H$7/100))),0,(H222/(F222*H$7/100))*100)</f>
        <v>84.427767354596625</v>
      </c>
      <c r="I223" s="345">
        <f>IF((ISERROR(I222/(G222*I$7/100))),0,(I222/(G222*I$7/100))*100)</f>
        <v>84.870546852632017</v>
      </c>
      <c r="J223" s="346">
        <f>IF((ISERROR(J222/(H222*J$7/100))),0,(J222/(H222*J$7/100))*100)</f>
        <v>98.998369438620998</v>
      </c>
      <c r="K223" s="345">
        <f>IF((ISERROR(K222/(I222*K$7/100))),0,(K222/(I222*K$7/100))*100)</f>
        <v>99.166771152728231</v>
      </c>
      <c r="L223" s="256"/>
    </row>
    <row r="224" spans="1:12" ht="11.25" customHeight="1" x14ac:dyDescent="0.25">
      <c r="A224" s="347" t="s">
        <v>254</v>
      </c>
      <c r="B224" s="182" t="s">
        <v>131</v>
      </c>
      <c r="C224" s="346">
        <f t="shared" ref="C224:K224" si="38">SUM(C225:C226)</f>
        <v>372</v>
      </c>
      <c r="D224" s="36">
        <f t="shared" si="38"/>
        <v>1564</v>
      </c>
      <c r="E224" s="345">
        <f t="shared" si="38"/>
        <v>0</v>
      </c>
      <c r="F224" s="346">
        <f t="shared" si="38"/>
        <v>0</v>
      </c>
      <c r="G224" s="345">
        <f t="shared" si="38"/>
        <v>0</v>
      </c>
      <c r="H224" s="346">
        <f t="shared" si="38"/>
        <v>0</v>
      </c>
      <c r="I224" s="345">
        <f t="shared" si="38"/>
        <v>0</v>
      </c>
      <c r="J224" s="346">
        <f t="shared" si="38"/>
        <v>0</v>
      </c>
      <c r="K224" s="345">
        <f t="shared" si="38"/>
        <v>0</v>
      </c>
      <c r="L224" s="256"/>
    </row>
    <row r="225" spans="1:12" ht="11.25" customHeight="1" x14ac:dyDescent="0.25">
      <c r="A225" s="307" t="s">
        <v>282</v>
      </c>
      <c r="B225" s="356" t="s">
        <v>131</v>
      </c>
      <c r="C225" s="302">
        <v>372</v>
      </c>
      <c r="D225" s="15">
        <v>1564</v>
      </c>
      <c r="E225" s="301"/>
      <c r="F225" s="302"/>
      <c r="G225" s="301"/>
      <c r="H225" s="302"/>
      <c r="I225" s="301"/>
      <c r="J225" s="302"/>
      <c r="K225" s="301"/>
      <c r="L225" s="256"/>
    </row>
    <row r="226" spans="1:12" ht="11.25" customHeight="1" x14ac:dyDescent="0.25">
      <c r="A226" s="300"/>
      <c r="B226" s="355" t="s">
        <v>131</v>
      </c>
      <c r="C226" s="295"/>
      <c r="D226" s="361"/>
      <c r="E226" s="294"/>
      <c r="F226" s="295"/>
      <c r="G226" s="294"/>
      <c r="H226" s="295"/>
      <c r="I226" s="294"/>
      <c r="J226" s="295"/>
      <c r="K226" s="294"/>
      <c r="L226" s="256"/>
    </row>
    <row r="227" spans="1:12" ht="11.25" customHeight="1" x14ac:dyDescent="0.25">
      <c r="A227" s="772" t="s">
        <v>281</v>
      </c>
      <c r="B227" s="202" t="s">
        <v>131</v>
      </c>
      <c r="C227" s="360">
        <v>207</v>
      </c>
      <c r="D227" s="359"/>
      <c r="E227" s="357"/>
      <c r="F227" s="358"/>
      <c r="G227" s="357"/>
      <c r="H227" s="358"/>
      <c r="I227" s="357"/>
      <c r="J227" s="358"/>
      <c r="K227" s="357"/>
      <c r="L227" s="256"/>
    </row>
    <row r="228" spans="1:12" ht="19.5" customHeight="1" x14ac:dyDescent="0.25">
      <c r="A228" s="773"/>
      <c r="B228" s="182" t="s">
        <v>55</v>
      </c>
      <c r="C228" s="302">
        <v>8.17</v>
      </c>
      <c r="D228" s="36">
        <f>IF((ISERROR(D227/(C227*D$7/100))),0,(D227/(C227*D$7/100))*100)</f>
        <v>0</v>
      </c>
      <c r="E228" s="345">
        <f>IF((ISERROR(E227/(D227*E$7/100))),0,(E227/(D227*E$7/100))*100)</f>
        <v>0</v>
      </c>
      <c r="F228" s="346">
        <f>IF((ISERROR(F227/(E227*F$7/100))),0,(F227/(E227*F$7/100))*100)</f>
        <v>0</v>
      </c>
      <c r="G228" s="345">
        <f>IF((ISERROR(G227/(E227*G$7/100))),0,(G227/(E227*G$7/100))*100)</f>
        <v>0</v>
      </c>
      <c r="H228" s="346">
        <f>IF((ISERROR(H227/(F227*H$7/100))),0,(H227/(F227*H$7/100))*100)</f>
        <v>0</v>
      </c>
      <c r="I228" s="345">
        <f>IF((ISERROR(I227/(G227*I$7/100))),0,(I227/(G227*I$7/100))*100)</f>
        <v>0</v>
      </c>
      <c r="J228" s="346">
        <f>IF((ISERROR(J227/(H227*J$7/100))),0,(J227/(H227*J$7/100))*100)</f>
        <v>0</v>
      </c>
      <c r="K228" s="345">
        <f>IF((ISERROR(K227/(I227*K$7/100))),0,(K227/(I227*K$7/100))*100)</f>
        <v>0</v>
      </c>
      <c r="L228" s="256"/>
    </row>
    <row r="229" spans="1:12" ht="11.25" customHeight="1" x14ac:dyDescent="0.25">
      <c r="A229" s="347" t="s">
        <v>254</v>
      </c>
      <c r="B229" s="182" t="s">
        <v>131</v>
      </c>
      <c r="C229" s="346">
        <f t="shared" ref="C229:K229" si="39">SUM(C230:C231)</f>
        <v>207</v>
      </c>
      <c r="D229" s="36">
        <f t="shared" si="39"/>
        <v>0</v>
      </c>
      <c r="E229" s="345">
        <f t="shared" si="39"/>
        <v>0</v>
      </c>
      <c r="F229" s="346">
        <f t="shared" si="39"/>
        <v>0</v>
      </c>
      <c r="G229" s="345">
        <f t="shared" si="39"/>
        <v>0</v>
      </c>
      <c r="H229" s="346">
        <f t="shared" si="39"/>
        <v>0</v>
      </c>
      <c r="I229" s="345">
        <f t="shared" si="39"/>
        <v>0</v>
      </c>
      <c r="J229" s="346">
        <f t="shared" si="39"/>
        <v>0</v>
      </c>
      <c r="K229" s="345">
        <f t="shared" si="39"/>
        <v>0</v>
      </c>
      <c r="L229" s="256"/>
    </row>
    <row r="230" spans="1:12" ht="11.25" customHeight="1" x14ac:dyDescent="0.25">
      <c r="A230" s="307" t="s">
        <v>280</v>
      </c>
      <c r="B230" s="356" t="s">
        <v>131</v>
      </c>
      <c r="C230" s="302">
        <v>207</v>
      </c>
      <c r="D230" s="15"/>
      <c r="E230" s="301"/>
      <c r="F230" s="302"/>
      <c r="G230" s="301"/>
      <c r="H230" s="302"/>
      <c r="I230" s="301"/>
      <c r="J230" s="302"/>
      <c r="K230" s="301"/>
      <c r="L230" s="256"/>
    </row>
    <row r="231" spans="1:12" ht="11.25" customHeight="1" x14ac:dyDescent="0.25">
      <c r="A231" s="300"/>
      <c r="B231" s="355" t="s">
        <v>131</v>
      </c>
      <c r="C231" s="295"/>
      <c r="D231" s="361"/>
      <c r="E231" s="294"/>
      <c r="F231" s="295"/>
      <c r="G231" s="294"/>
      <c r="H231" s="295"/>
      <c r="I231" s="294"/>
      <c r="J231" s="295"/>
      <c r="K231" s="294"/>
      <c r="L231" s="256"/>
    </row>
    <row r="232" spans="1:12" ht="11.25" customHeight="1" x14ac:dyDescent="0.25">
      <c r="A232" s="757" t="s">
        <v>279</v>
      </c>
      <c r="B232" s="202" t="s">
        <v>131</v>
      </c>
      <c r="C232" s="360">
        <v>6249</v>
      </c>
      <c r="D232" s="359">
        <v>6179</v>
      </c>
      <c r="E232" s="357">
        <v>3555.7</v>
      </c>
      <c r="F232" s="358">
        <v>3820</v>
      </c>
      <c r="G232" s="357">
        <v>3825</v>
      </c>
      <c r="H232" s="358">
        <v>1000</v>
      </c>
      <c r="I232" s="357">
        <v>1100</v>
      </c>
      <c r="J232" s="358">
        <v>1200</v>
      </c>
      <c r="K232" s="357">
        <v>1350</v>
      </c>
      <c r="L232" s="256"/>
    </row>
    <row r="233" spans="1:12" ht="19.5" customHeight="1" x14ac:dyDescent="0.25">
      <c r="A233" s="758" t="s">
        <v>255</v>
      </c>
      <c r="B233" s="182" t="s">
        <v>55</v>
      </c>
      <c r="C233" s="302">
        <v>97.02</v>
      </c>
      <c r="D233" s="36">
        <f>IF((ISERROR(D232/(C232*D$7/100))),0,(D232/(C232*D$7/100))*100)</f>
        <v>93.019586802750155</v>
      </c>
      <c r="E233" s="345">
        <f>IF((ISERROR(E232/(D232*E$7/100))),0,(E232/(D232*E$7/100))*100)</f>
        <v>50.345503219283216</v>
      </c>
      <c r="F233" s="346">
        <f>IF((ISERROR(F232/(E232*F$7/100))),0,(F232/(E232*F$7/100))*100)</f>
        <v>99.752214975737346</v>
      </c>
      <c r="G233" s="345">
        <f>IF((ISERROR(G232/(E232*G$7/100))),0,(G232/(E232*G$7/100))*100)</f>
        <v>100.16178288287765</v>
      </c>
      <c r="H233" s="346">
        <f>IF((ISERROR(H232/(F232*H$7/100))),0,(H232/(F232*H$7/100))*100)</f>
        <v>24.557233087433573</v>
      </c>
      <c r="I233" s="345">
        <f>IF((ISERROR(I232/(G232*I$7/100))),0,(I232/(G232*I$7/100))*100)</f>
        <v>27.053781688278949</v>
      </c>
      <c r="J233" s="346">
        <f>IF((ISERROR(J232/(H232*J$7/100))),0,(J232/(H232*J$7/100))*100)</f>
        <v>113.20754716981132</v>
      </c>
      <c r="K233" s="345">
        <f>IF((ISERROR(K232/(I232*K$7/100))),0,(K232/(I232*K$7/100))*100)</f>
        <v>116.1090565064075</v>
      </c>
      <c r="L233" s="256"/>
    </row>
    <row r="234" spans="1:12" ht="11.25" customHeight="1" x14ac:dyDescent="0.25">
      <c r="A234" s="347" t="s">
        <v>254</v>
      </c>
      <c r="B234" s="182" t="s">
        <v>131</v>
      </c>
      <c r="C234" s="346">
        <f t="shared" ref="C234:K234" si="40">SUM(C235:C244)</f>
        <v>4849</v>
      </c>
      <c r="D234" s="36">
        <f t="shared" si="40"/>
        <v>6129.2</v>
      </c>
      <c r="E234" s="345">
        <f t="shared" si="40"/>
        <v>3095.7</v>
      </c>
      <c r="F234" s="346">
        <f t="shared" si="40"/>
        <v>3120</v>
      </c>
      <c r="G234" s="345">
        <f t="shared" si="40"/>
        <v>3120</v>
      </c>
      <c r="H234" s="346">
        <f t="shared" si="40"/>
        <v>0</v>
      </c>
      <c r="I234" s="345">
        <f t="shared" si="40"/>
        <v>0</v>
      </c>
      <c r="J234" s="346">
        <f t="shared" si="40"/>
        <v>0</v>
      </c>
      <c r="K234" s="345">
        <f t="shared" si="40"/>
        <v>0</v>
      </c>
      <c r="L234" s="256"/>
    </row>
    <row r="235" spans="1:12" ht="11.25" customHeight="1" x14ac:dyDescent="0.25">
      <c r="A235" s="325" t="s">
        <v>278</v>
      </c>
      <c r="B235" s="356" t="s">
        <v>131</v>
      </c>
      <c r="C235" s="302">
        <v>2800</v>
      </c>
      <c r="D235" s="15"/>
      <c r="E235" s="301"/>
      <c r="F235" s="302"/>
      <c r="G235" s="301"/>
      <c r="H235" s="302"/>
      <c r="I235" s="301"/>
      <c r="J235" s="302"/>
      <c r="K235" s="301"/>
      <c r="L235" s="256"/>
    </row>
    <row r="236" spans="1:12" ht="11.25" customHeight="1" x14ac:dyDescent="0.25">
      <c r="A236" s="362" t="s">
        <v>277</v>
      </c>
      <c r="B236" s="356" t="s">
        <v>131</v>
      </c>
      <c r="C236" s="302">
        <v>1482</v>
      </c>
      <c r="D236" s="15">
        <v>1451</v>
      </c>
      <c r="E236" s="301">
        <v>1511</v>
      </c>
      <c r="F236" s="302"/>
      <c r="G236" s="301"/>
      <c r="H236" s="302"/>
      <c r="I236" s="301"/>
      <c r="J236" s="302"/>
      <c r="K236" s="301"/>
      <c r="L236" s="256"/>
    </row>
    <row r="237" spans="1:12" ht="11.25" customHeight="1" x14ac:dyDescent="0.25">
      <c r="A237" s="307" t="s">
        <v>276</v>
      </c>
      <c r="B237" s="356" t="s">
        <v>131</v>
      </c>
      <c r="C237" s="302">
        <v>567</v>
      </c>
      <c r="D237" s="15">
        <v>1586.5</v>
      </c>
      <c r="E237" s="301">
        <v>140</v>
      </c>
      <c r="F237" s="302"/>
      <c r="G237" s="301"/>
      <c r="H237" s="302"/>
      <c r="I237" s="301"/>
      <c r="J237" s="302"/>
      <c r="K237" s="301"/>
      <c r="L237" s="256"/>
    </row>
    <row r="238" spans="1:12" ht="11.25" customHeight="1" x14ac:dyDescent="0.25">
      <c r="A238" s="307" t="s">
        <v>275</v>
      </c>
      <c r="B238" s="356" t="s">
        <v>131</v>
      </c>
      <c r="C238" s="302"/>
      <c r="D238" s="15">
        <v>3091.7</v>
      </c>
      <c r="E238" s="301">
        <v>1444.7</v>
      </c>
      <c r="F238" s="302">
        <v>3120</v>
      </c>
      <c r="G238" s="301">
        <v>3120</v>
      </c>
      <c r="H238" s="302"/>
      <c r="I238" s="301"/>
      <c r="J238" s="302"/>
      <c r="K238" s="301"/>
      <c r="L238" s="256"/>
    </row>
    <row r="239" spans="1:12" ht="11.25" customHeight="1" x14ac:dyDescent="0.25">
      <c r="A239" s="307"/>
      <c r="B239" s="356" t="s">
        <v>131</v>
      </c>
      <c r="C239" s="302"/>
      <c r="D239" s="15"/>
      <c r="E239" s="301"/>
      <c r="F239" s="302"/>
      <c r="G239" s="301"/>
      <c r="H239" s="302"/>
      <c r="I239" s="301"/>
      <c r="J239" s="302"/>
      <c r="K239" s="301"/>
      <c r="L239" s="256"/>
    </row>
    <row r="240" spans="1:12" ht="11.25" customHeight="1" x14ac:dyDescent="0.25">
      <c r="A240" s="307"/>
      <c r="B240" s="356" t="s">
        <v>131</v>
      </c>
      <c r="C240" s="302"/>
      <c r="D240" s="15"/>
      <c r="E240" s="301"/>
      <c r="F240" s="302"/>
      <c r="G240" s="301"/>
      <c r="H240" s="302"/>
      <c r="I240" s="301"/>
      <c r="J240" s="302"/>
      <c r="K240" s="301"/>
      <c r="L240" s="256"/>
    </row>
    <row r="241" spans="1:12" ht="11.25" customHeight="1" x14ac:dyDescent="0.25">
      <c r="A241" s="307"/>
      <c r="B241" s="356" t="s">
        <v>131</v>
      </c>
      <c r="C241" s="302"/>
      <c r="D241" s="15"/>
      <c r="E241" s="301"/>
      <c r="F241" s="302"/>
      <c r="G241" s="301"/>
      <c r="H241" s="302"/>
      <c r="I241" s="301"/>
      <c r="J241" s="302"/>
      <c r="K241" s="301"/>
      <c r="L241" s="256"/>
    </row>
    <row r="242" spans="1:12" ht="11.25" customHeight="1" x14ac:dyDescent="0.25">
      <c r="A242" s="307"/>
      <c r="B242" s="356" t="s">
        <v>131</v>
      </c>
      <c r="C242" s="302"/>
      <c r="D242" s="15"/>
      <c r="E242" s="301"/>
      <c r="F242" s="302"/>
      <c r="G242" s="301"/>
      <c r="H242" s="302"/>
      <c r="I242" s="301"/>
      <c r="J242" s="302"/>
      <c r="K242" s="301"/>
      <c r="L242" s="256"/>
    </row>
    <row r="243" spans="1:12" ht="11.25" customHeight="1" x14ac:dyDescent="0.25">
      <c r="A243" s="307"/>
      <c r="B243" s="356" t="s">
        <v>131</v>
      </c>
      <c r="C243" s="302"/>
      <c r="D243" s="15"/>
      <c r="E243" s="301"/>
      <c r="F243" s="302"/>
      <c r="G243" s="301"/>
      <c r="H243" s="302"/>
      <c r="I243" s="301"/>
      <c r="J243" s="302"/>
      <c r="K243" s="301"/>
      <c r="L243" s="256"/>
    </row>
    <row r="244" spans="1:12" ht="11.25" customHeight="1" x14ac:dyDescent="0.25">
      <c r="A244" s="300"/>
      <c r="B244" s="355" t="s">
        <v>131</v>
      </c>
      <c r="C244" s="295"/>
      <c r="D244" s="361"/>
      <c r="E244" s="294"/>
      <c r="F244" s="295"/>
      <c r="G244" s="294"/>
      <c r="H244" s="295"/>
      <c r="I244" s="294"/>
      <c r="J244" s="295"/>
      <c r="K244" s="294"/>
      <c r="L244" s="256"/>
    </row>
    <row r="245" spans="1:12" ht="11.25" customHeight="1" x14ac:dyDescent="0.25">
      <c r="A245" s="757" t="s">
        <v>274</v>
      </c>
      <c r="B245" s="202" t="s">
        <v>131</v>
      </c>
      <c r="C245" s="360">
        <v>10053</v>
      </c>
      <c r="D245" s="359">
        <v>9555</v>
      </c>
      <c r="E245" s="357">
        <v>4250</v>
      </c>
      <c r="F245" s="358">
        <v>5500</v>
      </c>
      <c r="G245" s="357">
        <v>5550</v>
      </c>
      <c r="H245" s="358">
        <v>6000</v>
      </c>
      <c r="I245" s="357">
        <v>6100</v>
      </c>
      <c r="J245" s="358">
        <v>6500</v>
      </c>
      <c r="K245" s="357">
        <v>6700</v>
      </c>
      <c r="L245" s="256"/>
    </row>
    <row r="246" spans="1:12" ht="19.5" customHeight="1" x14ac:dyDescent="0.25">
      <c r="A246" s="758" t="s">
        <v>255</v>
      </c>
      <c r="B246" s="182" t="s">
        <v>55</v>
      </c>
      <c r="C246" s="302">
        <v>15.38</v>
      </c>
      <c r="D246" s="36">
        <f>IF((ISERROR(D245/(C245*D$7/100))),0,(D245/(C245*D$7/100))*100)</f>
        <v>89.413221871400481</v>
      </c>
      <c r="E246" s="345">
        <f>IF((ISERROR(E245/(D245*E$7/100))),0,(E245/(D245*E$7/100))*100)</f>
        <v>38.914549600713833</v>
      </c>
      <c r="F246" s="346">
        <f>IF((ISERROR(F245/(E245*F$7/100))),0,(F245/(E245*F$7/100))*100)</f>
        <v>120.159484406576</v>
      </c>
      <c r="G246" s="345">
        <f>IF((ISERROR(G245/(E245*G$7/100))),0,(G245/(E245*G$7/100))*100)</f>
        <v>121.59053565560302</v>
      </c>
      <c r="H246" s="346">
        <f>IF((ISERROR(H245/(F245*H$7/100))),0,(H245/(F245*H$7/100))*100)</f>
        <v>102.33668770254137</v>
      </c>
      <c r="I246" s="345">
        <f>IF((ISERROR(I245/(G245*I$7/100))),0,(I245/(G245*I$7/100))*100)</f>
        <v>103.39596416736588</v>
      </c>
      <c r="J246" s="346">
        <f>IF((ISERROR(J245/(H245*J$7/100))),0,(J245/(H245*J$7/100))*100)</f>
        <v>102.20125786163523</v>
      </c>
      <c r="K246" s="345">
        <f>IF((ISERROR(K245/(I245*K$7/100))),0,(K245/(I245*K$7/100))*100)</f>
        <v>103.91302324860028</v>
      </c>
      <c r="L246" s="256"/>
    </row>
    <row r="247" spans="1:12" ht="11.25" customHeight="1" x14ac:dyDescent="0.25">
      <c r="A247" s="347" t="s">
        <v>254</v>
      </c>
      <c r="B247" s="182" t="s">
        <v>131</v>
      </c>
      <c r="C247" s="346">
        <f t="shared" ref="C247:K247" si="41">SUM(C248:C252)</f>
        <v>8558.5</v>
      </c>
      <c r="D247" s="36">
        <f t="shared" si="41"/>
        <v>5102.75</v>
      </c>
      <c r="E247" s="345">
        <f t="shared" si="41"/>
        <v>3212.4</v>
      </c>
      <c r="F247" s="346">
        <f t="shared" si="41"/>
        <v>0</v>
      </c>
      <c r="G247" s="345">
        <f t="shared" si="41"/>
        <v>0</v>
      </c>
      <c r="H247" s="346">
        <f t="shared" si="41"/>
        <v>0</v>
      </c>
      <c r="I247" s="345">
        <f t="shared" si="41"/>
        <v>0</v>
      </c>
      <c r="J247" s="346">
        <f t="shared" si="41"/>
        <v>0</v>
      </c>
      <c r="K247" s="345">
        <f t="shared" si="41"/>
        <v>0</v>
      </c>
      <c r="L247" s="256"/>
    </row>
    <row r="248" spans="1:12" ht="11.25" customHeight="1" x14ac:dyDescent="0.25">
      <c r="A248" s="325" t="s">
        <v>273</v>
      </c>
      <c r="B248" s="356" t="s">
        <v>131</v>
      </c>
      <c r="C248" s="302">
        <v>7315.1</v>
      </c>
      <c r="D248" s="15"/>
      <c r="E248" s="301"/>
      <c r="F248" s="302"/>
      <c r="G248" s="301"/>
      <c r="H248" s="302"/>
      <c r="I248" s="301"/>
      <c r="J248" s="302"/>
      <c r="K248" s="301"/>
      <c r="L248" s="256"/>
    </row>
    <row r="249" spans="1:12" ht="11.25" customHeight="1" x14ac:dyDescent="0.25">
      <c r="A249" s="325" t="s">
        <v>272</v>
      </c>
      <c r="B249" s="356" t="s">
        <v>131</v>
      </c>
      <c r="C249" s="302">
        <v>1243.4000000000001</v>
      </c>
      <c r="D249" s="15"/>
      <c r="E249" s="301"/>
      <c r="F249" s="302"/>
      <c r="G249" s="301"/>
      <c r="H249" s="302"/>
      <c r="I249" s="301"/>
      <c r="J249" s="302"/>
      <c r="K249" s="301"/>
      <c r="L249" s="256"/>
    </row>
    <row r="250" spans="1:12" ht="11.25" customHeight="1" x14ac:dyDescent="0.25">
      <c r="A250" s="307" t="s">
        <v>271</v>
      </c>
      <c r="B250" s="356" t="s">
        <v>131</v>
      </c>
      <c r="C250" s="302"/>
      <c r="D250" s="15">
        <v>1832</v>
      </c>
      <c r="E250" s="301">
        <v>1212.4000000000001</v>
      </c>
      <c r="F250" s="302"/>
      <c r="G250" s="301"/>
      <c r="H250" s="302"/>
      <c r="I250" s="301"/>
      <c r="J250" s="302"/>
      <c r="K250" s="301"/>
      <c r="L250" s="256"/>
    </row>
    <row r="251" spans="1:12" ht="11.25" customHeight="1" x14ac:dyDescent="0.25">
      <c r="A251" s="307" t="s">
        <v>270</v>
      </c>
      <c r="B251" s="356" t="s">
        <v>131</v>
      </c>
      <c r="C251" s="302"/>
      <c r="D251" s="15">
        <v>2002.75</v>
      </c>
      <c r="E251" s="301">
        <v>2000</v>
      </c>
      <c r="F251" s="302"/>
      <c r="G251" s="301"/>
      <c r="H251" s="302"/>
      <c r="I251" s="301"/>
      <c r="J251" s="302"/>
      <c r="K251" s="301"/>
      <c r="L251" s="256"/>
    </row>
    <row r="252" spans="1:12" ht="11.25" customHeight="1" x14ac:dyDescent="0.25">
      <c r="A252" s="300" t="s">
        <v>269</v>
      </c>
      <c r="B252" s="355" t="s">
        <v>131</v>
      </c>
      <c r="C252" s="295"/>
      <c r="D252" s="361">
        <v>1268</v>
      </c>
      <c r="E252" s="294"/>
      <c r="F252" s="295"/>
      <c r="G252" s="294"/>
      <c r="H252" s="295"/>
      <c r="I252" s="294"/>
      <c r="J252" s="295"/>
      <c r="K252" s="294"/>
      <c r="L252" s="256"/>
    </row>
    <row r="253" spans="1:12" ht="11.25" customHeight="1" x14ac:dyDescent="0.25">
      <c r="A253" s="757" t="s">
        <v>268</v>
      </c>
      <c r="B253" s="202" t="s">
        <v>131</v>
      </c>
      <c r="C253" s="360">
        <v>21877</v>
      </c>
      <c r="D253" s="359">
        <v>53580</v>
      </c>
      <c r="E253" s="357">
        <v>35000</v>
      </c>
      <c r="F253" s="358">
        <v>22000</v>
      </c>
      <c r="G253" s="357">
        <v>22100</v>
      </c>
      <c r="H253" s="358">
        <v>23000</v>
      </c>
      <c r="I253" s="357">
        <v>23200</v>
      </c>
      <c r="J253" s="358">
        <v>24000</v>
      </c>
      <c r="K253" s="357">
        <v>24300</v>
      </c>
      <c r="L253" s="256"/>
    </row>
    <row r="254" spans="1:12" ht="19.5" customHeight="1" x14ac:dyDescent="0.25">
      <c r="A254" s="758" t="s">
        <v>255</v>
      </c>
      <c r="B254" s="182" t="s">
        <v>55</v>
      </c>
      <c r="C254" s="302">
        <v>100.91</v>
      </c>
      <c r="D254" s="36">
        <f>IF((ISERROR(D253/(C253*D$7/100))),0,(D253/(C253*D$7/100))*100)</f>
        <v>230.39957728256729</v>
      </c>
      <c r="E254" s="345">
        <f>IF((ISERROR(E253/(D253*E$7/100))),0,(E253/(D253*E$7/100))*100)</f>
        <v>57.150377666024298</v>
      </c>
      <c r="F254" s="346">
        <f>IF((ISERROR(F253/(E253*F$7/100))),0,(F253/(E253*F$7/100))*100)</f>
        <v>58.363178140336913</v>
      </c>
      <c r="G254" s="345">
        <f>IF((ISERROR(G253/(E253*G$7/100))),0,(G253/(E253*G$7/100))*100)</f>
        <v>58.792231976589512</v>
      </c>
      <c r="H254" s="346">
        <f>IF((ISERROR(H253/(F253*H$7/100))),0,(H253/(F253*H$7/100))*100)</f>
        <v>98.072659048268804</v>
      </c>
      <c r="I254" s="345">
        <f>IF((ISERROR(I253/(G253*I$7/100))),0,(I253/(G253*I$7/100))*100)</f>
        <v>98.75576252644484</v>
      </c>
      <c r="J254" s="346">
        <f>IF((ISERROR(J253/(H253*J$7/100))),0,(J253/(H253*J$7/100))*100)</f>
        <v>98.441345365053323</v>
      </c>
      <c r="K254" s="345">
        <f>IF((ISERROR(K253/(I253*K$7/100))),0,(K253/(I253*K$7/100))*100)</f>
        <v>99.093074087365025</v>
      </c>
      <c r="L254" s="256"/>
    </row>
    <row r="255" spans="1:12" ht="11.25" customHeight="1" x14ac:dyDescent="0.25">
      <c r="A255" s="347" t="s">
        <v>254</v>
      </c>
      <c r="B255" s="182" t="s">
        <v>131</v>
      </c>
      <c r="C255" s="346">
        <f t="shared" ref="C255:K255" si="42">SUM(C256:C260)</f>
        <v>18600</v>
      </c>
      <c r="D255" s="36">
        <f t="shared" si="42"/>
        <v>23400</v>
      </c>
      <c r="E255" s="345">
        <f t="shared" si="42"/>
        <v>35000</v>
      </c>
      <c r="F255" s="346">
        <f t="shared" si="42"/>
        <v>0</v>
      </c>
      <c r="G255" s="345">
        <f t="shared" si="42"/>
        <v>0</v>
      </c>
      <c r="H255" s="346">
        <f t="shared" si="42"/>
        <v>0</v>
      </c>
      <c r="I255" s="345">
        <f t="shared" si="42"/>
        <v>0</v>
      </c>
      <c r="J255" s="346">
        <f t="shared" si="42"/>
        <v>0</v>
      </c>
      <c r="K255" s="345">
        <f t="shared" si="42"/>
        <v>0</v>
      </c>
      <c r="L255" s="256"/>
    </row>
    <row r="256" spans="1:12" ht="11.25" customHeight="1" x14ac:dyDescent="0.25">
      <c r="A256" s="325" t="s">
        <v>267</v>
      </c>
      <c r="B256" s="356" t="s">
        <v>131</v>
      </c>
      <c r="C256" s="302">
        <v>15200</v>
      </c>
      <c r="D256" s="15"/>
      <c r="E256" s="301">
        <v>11000</v>
      </c>
      <c r="F256" s="302"/>
      <c r="G256" s="301"/>
      <c r="H256" s="302"/>
      <c r="I256" s="301"/>
      <c r="J256" s="302"/>
      <c r="K256" s="301"/>
      <c r="L256" s="256"/>
    </row>
    <row r="257" spans="1:12" ht="11.25" customHeight="1" x14ac:dyDescent="0.25">
      <c r="A257" s="310" t="s">
        <v>266</v>
      </c>
      <c r="B257" s="356" t="s">
        <v>131</v>
      </c>
      <c r="C257" s="302">
        <v>3400</v>
      </c>
      <c r="D257" s="15"/>
      <c r="E257" s="301"/>
      <c r="F257" s="302"/>
      <c r="G257" s="301"/>
      <c r="H257" s="302"/>
      <c r="I257" s="301"/>
      <c r="J257" s="302"/>
      <c r="K257" s="301"/>
      <c r="L257" s="256"/>
    </row>
    <row r="258" spans="1:12" ht="11.25" customHeight="1" x14ac:dyDescent="0.25">
      <c r="A258" s="307" t="s">
        <v>265</v>
      </c>
      <c r="B258" s="356" t="s">
        <v>131</v>
      </c>
      <c r="C258" s="302"/>
      <c r="D258" s="15">
        <v>23400</v>
      </c>
      <c r="E258" s="301"/>
      <c r="F258" s="302"/>
      <c r="G258" s="301"/>
      <c r="H258" s="302"/>
      <c r="I258" s="301"/>
      <c r="J258" s="302"/>
      <c r="K258" s="301"/>
      <c r="L258" s="256"/>
    </row>
    <row r="259" spans="1:12" ht="11.25" customHeight="1" x14ac:dyDescent="0.25">
      <c r="A259" s="307" t="s">
        <v>264</v>
      </c>
      <c r="B259" s="356" t="s">
        <v>131</v>
      </c>
      <c r="C259" s="302"/>
      <c r="D259" s="15"/>
      <c r="E259" s="301">
        <v>24000</v>
      </c>
      <c r="F259" s="302"/>
      <c r="G259" s="301"/>
      <c r="H259" s="302"/>
      <c r="I259" s="301"/>
      <c r="J259" s="302"/>
      <c r="K259" s="301"/>
      <c r="L259" s="256"/>
    </row>
    <row r="260" spans="1:12" ht="11.25" customHeight="1" x14ac:dyDescent="0.25">
      <c r="A260" s="300"/>
      <c r="B260" s="355" t="s">
        <v>131</v>
      </c>
      <c r="C260" s="295"/>
      <c r="D260" s="361"/>
      <c r="E260" s="294"/>
      <c r="F260" s="295"/>
      <c r="G260" s="294"/>
      <c r="H260" s="295"/>
      <c r="I260" s="294"/>
      <c r="J260" s="295"/>
      <c r="K260" s="294"/>
      <c r="L260" s="256"/>
    </row>
    <row r="261" spans="1:12" ht="11.25" customHeight="1" x14ac:dyDescent="0.25">
      <c r="A261" s="757" t="s">
        <v>263</v>
      </c>
      <c r="B261" s="202" t="s">
        <v>131</v>
      </c>
      <c r="C261" s="360">
        <v>523</v>
      </c>
      <c r="D261" s="359">
        <v>5851</v>
      </c>
      <c r="E261" s="357">
        <v>8895.1299999999992</v>
      </c>
      <c r="F261" s="358">
        <v>550</v>
      </c>
      <c r="G261" s="357">
        <v>555</v>
      </c>
      <c r="H261" s="358">
        <v>600</v>
      </c>
      <c r="I261" s="357">
        <v>620</v>
      </c>
      <c r="J261" s="358">
        <v>700</v>
      </c>
      <c r="K261" s="357">
        <v>750</v>
      </c>
      <c r="L261" s="256"/>
    </row>
    <row r="262" spans="1:12" ht="19.5" customHeight="1" x14ac:dyDescent="0.25">
      <c r="A262" s="758" t="s">
        <v>255</v>
      </c>
      <c r="B262" s="182" t="s">
        <v>55</v>
      </c>
      <c r="C262" s="302">
        <v>23.8</v>
      </c>
      <c r="D262" s="36">
        <f>IF((ISERROR(D261/(C261*D$7/100))),0,(D261/(C261*D$7/100))*100)</f>
        <v>1052.4346657697017</v>
      </c>
      <c r="E262" s="345">
        <f>IF((ISERROR(E261/(D261*E$7/100))),0,(E261/(D261*E$7/100))*100)</f>
        <v>133.00745114944721</v>
      </c>
      <c r="F262" s="346">
        <f>IF((ISERROR(F261/(E261*F$7/100))),0,(F261/(E261*F$7/100))*100)</f>
        <v>5.7410943822962457</v>
      </c>
      <c r="G262" s="345">
        <f>IF((ISERROR(G261/(E261*G$7/100))),0,(G261/(E261*G$7/100))*100)</f>
        <v>5.8094685129538624</v>
      </c>
      <c r="H262" s="346">
        <f>IF((ISERROR(H261/(F261*H$7/100))),0,(H261/(F261*H$7/100))*100)</f>
        <v>102.33668770254137</v>
      </c>
      <c r="I262" s="345">
        <f>IF((ISERROR(I261/(G261*I$7/100))),0,(I261/(G261*I$7/100))*100)</f>
        <v>105.09097997338826</v>
      </c>
      <c r="J262" s="346">
        <f>IF((ISERROR(J261/(H261*J$7/100))),0,(J261/(H261*J$7/100))*100)</f>
        <v>110.062893081761</v>
      </c>
      <c r="K262" s="345">
        <f>IF((ISERROR(K261/(I261*K$7/100))),0,(K261/(I261*K$7/100))*100)</f>
        <v>114.44441053498946</v>
      </c>
      <c r="L262" s="256"/>
    </row>
    <row r="263" spans="1:12" ht="11.25" customHeight="1" x14ac:dyDescent="0.25">
      <c r="A263" s="347" t="s">
        <v>254</v>
      </c>
      <c r="B263" s="182" t="s">
        <v>131</v>
      </c>
      <c r="C263" s="346">
        <f t="shared" ref="C263:K263" si="43">SUM(C264:C270)</f>
        <v>523</v>
      </c>
      <c r="D263" s="36">
        <f t="shared" si="43"/>
        <v>5829.21</v>
      </c>
      <c r="E263" s="345">
        <f t="shared" si="43"/>
        <v>8895.1309999999994</v>
      </c>
      <c r="F263" s="346">
        <f t="shared" si="43"/>
        <v>0</v>
      </c>
      <c r="G263" s="345">
        <f t="shared" si="43"/>
        <v>0</v>
      </c>
      <c r="H263" s="346">
        <f t="shared" si="43"/>
        <v>0</v>
      </c>
      <c r="I263" s="345">
        <f t="shared" si="43"/>
        <v>0</v>
      </c>
      <c r="J263" s="346">
        <f t="shared" si="43"/>
        <v>0</v>
      </c>
      <c r="K263" s="345">
        <f t="shared" si="43"/>
        <v>0</v>
      </c>
      <c r="L263" s="256"/>
    </row>
    <row r="264" spans="1:12" ht="11.25" customHeight="1" x14ac:dyDescent="0.25">
      <c r="A264" s="307" t="s">
        <v>262</v>
      </c>
      <c r="B264" s="356" t="s">
        <v>131</v>
      </c>
      <c r="C264" s="302">
        <v>523</v>
      </c>
      <c r="D264" s="15"/>
      <c r="E264" s="301">
        <v>5242</v>
      </c>
      <c r="F264" s="302"/>
      <c r="G264" s="301"/>
      <c r="H264" s="302"/>
      <c r="I264" s="301"/>
      <c r="J264" s="302"/>
      <c r="K264" s="301"/>
      <c r="L264" s="256"/>
    </row>
    <row r="265" spans="1:12" ht="11.25" customHeight="1" x14ac:dyDescent="0.25">
      <c r="A265" s="307" t="s">
        <v>261</v>
      </c>
      <c r="B265" s="356" t="s">
        <v>131</v>
      </c>
      <c r="C265" s="302"/>
      <c r="D265" s="15">
        <v>5000</v>
      </c>
      <c r="E265" s="301"/>
      <c r="F265" s="302"/>
      <c r="G265" s="301"/>
      <c r="H265" s="302"/>
      <c r="I265" s="301"/>
      <c r="J265" s="302"/>
      <c r="K265" s="301"/>
      <c r="L265" s="256"/>
    </row>
    <row r="266" spans="1:12" ht="11.25" customHeight="1" x14ac:dyDescent="0.25">
      <c r="A266" s="307" t="s">
        <v>260</v>
      </c>
      <c r="B266" s="356" t="s">
        <v>131</v>
      </c>
      <c r="C266" s="302"/>
      <c r="D266" s="15">
        <v>648.71</v>
      </c>
      <c r="E266" s="301"/>
      <c r="F266" s="302"/>
      <c r="G266" s="301"/>
      <c r="H266" s="302"/>
      <c r="I266" s="301"/>
      <c r="J266" s="302"/>
      <c r="K266" s="301"/>
      <c r="L266" s="256"/>
    </row>
    <row r="267" spans="1:12" ht="11.25" customHeight="1" x14ac:dyDescent="0.25">
      <c r="A267" s="307" t="s">
        <v>259</v>
      </c>
      <c r="B267" s="356" t="s">
        <v>131</v>
      </c>
      <c r="C267" s="302"/>
      <c r="D267" s="15">
        <v>180.5</v>
      </c>
      <c r="E267" s="301"/>
      <c r="F267" s="302"/>
      <c r="G267" s="301"/>
      <c r="H267" s="302"/>
      <c r="I267" s="301"/>
      <c r="J267" s="302"/>
      <c r="K267" s="301"/>
      <c r="L267" s="256"/>
    </row>
    <row r="268" spans="1:12" ht="11.25" customHeight="1" x14ac:dyDescent="0.25">
      <c r="A268" s="307" t="s">
        <v>258</v>
      </c>
      <c r="B268" s="356" t="s">
        <v>131</v>
      </c>
      <c r="C268" s="302"/>
      <c r="D268" s="15"/>
      <c r="E268" s="301">
        <v>3053.1309999999999</v>
      </c>
      <c r="F268" s="302"/>
      <c r="G268" s="301"/>
      <c r="H268" s="302"/>
      <c r="I268" s="301"/>
      <c r="J268" s="302"/>
      <c r="K268" s="301"/>
      <c r="L268" s="256"/>
    </row>
    <row r="269" spans="1:12" ht="11.25" customHeight="1" x14ac:dyDescent="0.25">
      <c r="A269" s="307" t="s">
        <v>257</v>
      </c>
      <c r="B269" s="356" t="s">
        <v>131</v>
      </c>
      <c r="C269" s="302"/>
      <c r="D269" s="15"/>
      <c r="E269" s="301">
        <v>600</v>
      </c>
      <c r="F269" s="302"/>
      <c r="G269" s="301"/>
      <c r="H269" s="302"/>
      <c r="I269" s="301"/>
      <c r="J269" s="302"/>
      <c r="K269" s="301"/>
      <c r="L269" s="256"/>
    </row>
    <row r="270" spans="1:12" ht="11.25" customHeight="1" x14ac:dyDescent="0.25">
      <c r="A270" s="300"/>
      <c r="B270" s="355" t="s">
        <v>131</v>
      </c>
      <c r="C270" s="295"/>
      <c r="D270" s="361"/>
      <c r="E270" s="294"/>
      <c r="F270" s="295"/>
      <c r="G270" s="294"/>
      <c r="H270" s="295"/>
      <c r="I270" s="294"/>
      <c r="J270" s="295"/>
      <c r="K270" s="294"/>
      <c r="L270" s="256"/>
    </row>
    <row r="271" spans="1:12" ht="11.25" customHeight="1" x14ac:dyDescent="0.25">
      <c r="A271" s="757" t="s">
        <v>256</v>
      </c>
      <c r="B271" s="202" t="s">
        <v>131</v>
      </c>
      <c r="C271" s="360"/>
      <c r="D271" s="359"/>
      <c r="E271" s="357"/>
      <c r="F271" s="358"/>
      <c r="G271" s="357"/>
      <c r="H271" s="358"/>
      <c r="I271" s="357"/>
      <c r="J271" s="358"/>
      <c r="K271" s="357"/>
      <c r="L271" s="256"/>
    </row>
    <row r="272" spans="1:12" ht="19.5" customHeight="1" x14ac:dyDescent="0.25">
      <c r="A272" s="758" t="s">
        <v>255</v>
      </c>
      <c r="B272" s="182" t="s">
        <v>55</v>
      </c>
      <c r="C272" s="302"/>
      <c r="D272" s="36">
        <f>IF((ISERROR(D271/(C271*D$7/100))),0,(D271/(C271*D$7/100))*100)</f>
        <v>0</v>
      </c>
      <c r="E272" s="345">
        <f>IF((ISERROR(E271/(D271*E$7/100))),0,(E271/(D271*E$7/100))*100)</f>
        <v>0</v>
      </c>
      <c r="F272" s="346">
        <f>IF((ISERROR(F271/(E271*F$7/100))),0,(F271/(E271*F$7/100))*100)</f>
        <v>0</v>
      </c>
      <c r="G272" s="345">
        <f>IF((ISERROR(G271/(E271*G$7/100))),0,(G271/(E271*G$7/100))*100)</f>
        <v>0</v>
      </c>
      <c r="H272" s="346">
        <f>IF((ISERROR(H271/(F271*H$7/100))),0,(H271/(F271*H$7/100))*100)</f>
        <v>0</v>
      </c>
      <c r="I272" s="345">
        <f>IF((ISERROR(I271/(G271*I$7/100))),0,(I271/(G271*I$7/100))*100)</f>
        <v>0</v>
      </c>
      <c r="J272" s="346">
        <f>IF((ISERROR(J271/(H271*J$7/100))),0,(J271/(H271*J$7/100))*100)</f>
        <v>0</v>
      </c>
      <c r="K272" s="345">
        <f>IF((ISERROR(K271/(I271*K$7/100))),0,(K271/(I271*K$7/100))*100)</f>
        <v>0</v>
      </c>
      <c r="L272" s="256"/>
    </row>
    <row r="273" spans="1:12" ht="11.25" customHeight="1" x14ac:dyDescent="0.25">
      <c r="A273" s="347" t="s">
        <v>254</v>
      </c>
      <c r="B273" s="182" t="s">
        <v>131</v>
      </c>
      <c r="C273" s="346">
        <f t="shared" ref="C273:K273" si="44">SUM(C274:C276)</f>
        <v>0</v>
      </c>
      <c r="D273" s="36">
        <f t="shared" si="44"/>
        <v>0</v>
      </c>
      <c r="E273" s="345">
        <f t="shared" si="44"/>
        <v>0</v>
      </c>
      <c r="F273" s="346">
        <f t="shared" si="44"/>
        <v>0</v>
      </c>
      <c r="G273" s="345">
        <f t="shared" si="44"/>
        <v>0</v>
      </c>
      <c r="H273" s="346">
        <f t="shared" si="44"/>
        <v>0</v>
      </c>
      <c r="I273" s="345">
        <f t="shared" si="44"/>
        <v>0</v>
      </c>
      <c r="J273" s="346">
        <f t="shared" si="44"/>
        <v>0</v>
      </c>
      <c r="K273" s="345">
        <f t="shared" si="44"/>
        <v>0</v>
      </c>
      <c r="L273" s="256"/>
    </row>
    <row r="274" spans="1:12" ht="11.25" customHeight="1" x14ac:dyDescent="0.25">
      <c r="A274" s="307"/>
      <c r="B274" s="356" t="s">
        <v>131</v>
      </c>
      <c r="C274" s="302"/>
      <c r="D274" s="15"/>
      <c r="E274" s="301"/>
      <c r="F274" s="302"/>
      <c r="G274" s="301"/>
      <c r="H274" s="302"/>
      <c r="I274" s="301"/>
      <c r="J274" s="302"/>
      <c r="K274" s="301"/>
      <c r="L274" s="256"/>
    </row>
    <row r="275" spans="1:12" ht="11.25" customHeight="1" x14ac:dyDescent="0.25">
      <c r="A275" s="307"/>
      <c r="B275" s="356" t="s">
        <v>131</v>
      </c>
      <c r="C275" s="302"/>
      <c r="D275" s="15"/>
      <c r="E275" s="301"/>
      <c r="F275" s="302"/>
      <c r="G275" s="301"/>
      <c r="H275" s="302"/>
      <c r="I275" s="301"/>
      <c r="J275" s="302"/>
      <c r="K275" s="301"/>
      <c r="L275" s="256"/>
    </row>
    <row r="276" spans="1:12" ht="11.25" customHeight="1" x14ac:dyDescent="0.25">
      <c r="A276" s="300"/>
      <c r="B276" s="355" t="s">
        <v>131</v>
      </c>
      <c r="C276" s="354"/>
      <c r="D276" s="353"/>
      <c r="E276" s="353"/>
      <c r="F276" s="353"/>
      <c r="G276" s="353"/>
      <c r="H276" s="353"/>
      <c r="I276" s="353"/>
      <c r="J276" s="353"/>
      <c r="K276" s="353"/>
      <c r="L276" s="256"/>
    </row>
    <row r="277" spans="1:12" ht="36" customHeight="1" x14ac:dyDescent="0.25">
      <c r="A277" s="352" t="s">
        <v>253</v>
      </c>
      <c r="B277" s="351"/>
      <c r="C277" s="349">
        <f t="shared" ref="C277:K277" si="45">C278+C282</f>
        <v>1167004</v>
      </c>
      <c r="D277" s="350">
        <f t="shared" si="45"/>
        <v>992728</v>
      </c>
      <c r="E277" s="348">
        <f t="shared" si="45"/>
        <v>917513.43200000003</v>
      </c>
      <c r="F277" s="349">
        <f t="shared" si="45"/>
        <v>977779.9969599999</v>
      </c>
      <c r="G277" s="348">
        <f t="shared" si="45"/>
        <v>984006</v>
      </c>
      <c r="H277" s="349">
        <f t="shared" si="45"/>
        <v>869940</v>
      </c>
      <c r="I277" s="348">
        <f t="shared" si="45"/>
        <v>881649.99500000011</v>
      </c>
      <c r="J277" s="349">
        <f t="shared" si="45"/>
        <v>643480</v>
      </c>
      <c r="K277" s="348">
        <f t="shared" si="45"/>
        <v>655540</v>
      </c>
      <c r="L277" s="256"/>
    </row>
    <row r="278" spans="1:12" ht="29.25" customHeight="1" x14ac:dyDescent="0.25">
      <c r="A278" s="347" t="s">
        <v>252</v>
      </c>
      <c r="B278" s="182" t="s">
        <v>131</v>
      </c>
      <c r="C278" s="341">
        <v>877880</v>
      </c>
      <c r="D278" s="16">
        <v>741096</v>
      </c>
      <c r="E278" s="301">
        <f t="shared" ref="E278:K278" si="46">SUM(E279:E281)</f>
        <v>684842.35100000002</v>
      </c>
      <c r="F278" s="346">
        <f t="shared" si="46"/>
        <v>692872.53695999994</v>
      </c>
      <c r="G278" s="345">
        <f t="shared" si="46"/>
        <v>698726</v>
      </c>
      <c r="H278" s="346">
        <f t="shared" si="46"/>
        <v>708941.08</v>
      </c>
      <c r="I278" s="345">
        <f t="shared" si="46"/>
        <v>711509.94500000007</v>
      </c>
      <c r="J278" s="346">
        <f t="shared" si="46"/>
        <v>512337</v>
      </c>
      <c r="K278" s="345">
        <f t="shared" si="46"/>
        <v>523339</v>
      </c>
      <c r="L278" s="256"/>
    </row>
    <row r="279" spans="1:12" ht="11.25" customHeight="1" x14ac:dyDescent="0.25">
      <c r="A279" s="342" t="s">
        <v>251</v>
      </c>
      <c r="B279" s="182" t="s">
        <v>131</v>
      </c>
      <c r="C279" s="302">
        <v>110150</v>
      </c>
      <c r="D279" s="15">
        <v>126094</v>
      </c>
      <c r="E279" s="301">
        <v>136887</v>
      </c>
      <c r="F279" s="344">
        <v>149207</v>
      </c>
      <c r="G279" s="344">
        <v>149344</v>
      </c>
      <c r="H279" s="344">
        <v>162636</v>
      </c>
      <c r="I279" s="344">
        <v>162934</v>
      </c>
      <c r="J279" s="344">
        <v>127273</v>
      </c>
      <c r="K279" s="344">
        <v>127761</v>
      </c>
      <c r="L279" s="343"/>
    </row>
    <row r="280" spans="1:12" ht="11.25" customHeight="1" x14ac:dyDescent="0.25">
      <c r="A280" s="342" t="s">
        <v>250</v>
      </c>
      <c r="B280" s="182" t="s">
        <v>131</v>
      </c>
      <c r="C280" s="302">
        <v>130540</v>
      </c>
      <c r="D280" s="15">
        <v>133555</v>
      </c>
      <c r="E280" s="344">
        <v>146910</v>
      </c>
      <c r="F280" s="344">
        <v>158662</v>
      </c>
      <c r="G280" s="344">
        <v>158809</v>
      </c>
      <c r="H280" s="344">
        <v>171355</v>
      </c>
      <c r="I280" s="344">
        <v>171673</v>
      </c>
      <c r="J280" s="344">
        <v>135064</v>
      </c>
      <c r="K280" s="344">
        <v>135578</v>
      </c>
      <c r="L280" s="343"/>
    </row>
    <row r="281" spans="1:12" ht="11.25" customHeight="1" x14ac:dyDescent="0.25">
      <c r="A281" s="342" t="s">
        <v>249</v>
      </c>
      <c r="B281" s="182" t="s">
        <v>131</v>
      </c>
      <c r="C281" s="36">
        <f>C278-C279-C280</f>
        <v>637190</v>
      </c>
      <c r="D281" s="36">
        <f>D278-D279-D280</f>
        <v>481447</v>
      </c>
      <c r="E281" s="301">
        <f>D281*0.833</f>
        <v>401045.35099999997</v>
      </c>
      <c r="F281" s="344">
        <f>E281*0.96</f>
        <v>385003.53695999994</v>
      </c>
      <c r="G281" s="344">
        <v>390573</v>
      </c>
      <c r="H281" s="344">
        <f>G281*0.96</f>
        <v>374950.07999999996</v>
      </c>
      <c r="I281" s="344">
        <f>G281*0.965</f>
        <v>376902.94500000001</v>
      </c>
      <c r="J281" s="344">
        <v>250000</v>
      </c>
      <c r="K281" s="344">
        <v>260000</v>
      </c>
      <c r="L281" s="343"/>
    </row>
    <row r="282" spans="1:12" ht="29.25" customHeight="1" x14ac:dyDescent="0.25">
      <c r="A282" s="347" t="s">
        <v>248</v>
      </c>
      <c r="B282" s="182" t="s">
        <v>131</v>
      </c>
      <c r="C282" s="36">
        <f t="shared" ref="C282:K282" si="47">SUM(C283:C285,C289:C290)</f>
        <v>289124</v>
      </c>
      <c r="D282" s="36">
        <f t="shared" si="47"/>
        <v>251632</v>
      </c>
      <c r="E282" s="345">
        <f t="shared" si="47"/>
        <v>232671.08100000001</v>
      </c>
      <c r="F282" s="346">
        <f t="shared" si="47"/>
        <v>284907.45999999996</v>
      </c>
      <c r="G282" s="345">
        <f t="shared" si="47"/>
        <v>285280</v>
      </c>
      <c r="H282" s="346">
        <f t="shared" si="47"/>
        <v>160998.91999999998</v>
      </c>
      <c r="I282" s="345">
        <f t="shared" si="47"/>
        <v>170140.05</v>
      </c>
      <c r="J282" s="346">
        <f t="shared" si="47"/>
        <v>131143</v>
      </c>
      <c r="K282" s="345">
        <f t="shared" si="47"/>
        <v>132201</v>
      </c>
      <c r="L282" s="343"/>
    </row>
    <row r="283" spans="1:12" ht="11.25" customHeight="1" x14ac:dyDescent="0.25">
      <c r="A283" s="342" t="s">
        <v>247</v>
      </c>
      <c r="B283" s="182" t="s">
        <v>131</v>
      </c>
      <c r="C283" s="341">
        <v>200974</v>
      </c>
      <c r="D283" s="16">
        <v>66940</v>
      </c>
      <c r="E283" s="301">
        <v>91232.15</v>
      </c>
      <c r="F283" s="302">
        <v>184867.46</v>
      </c>
      <c r="G283" s="301">
        <v>184950</v>
      </c>
      <c r="H283" s="302">
        <v>83668.92</v>
      </c>
      <c r="I283" s="301">
        <v>92185.05</v>
      </c>
      <c r="J283" s="302">
        <v>59363</v>
      </c>
      <c r="K283" s="301">
        <v>59496</v>
      </c>
      <c r="L283" s="256"/>
    </row>
    <row r="284" spans="1:12" ht="11.25" customHeight="1" x14ac:dyDescent="0.25">
      <c r="A284" s="342" t="s">
        <v>246</v>
      </c>
      <c r="B284" s="182" t="s">
        <v>131</v>
      </c>
      <c r="C284" s="341">
        <v>25711</v>
      </c>
      <c r="D284" s="16">
        <v>9715</v>
      </c>
      <c r="E284" s="301">
        <v>8650</v>
      </c>
      <c r="F284" s="302">
        <v>9000</v>
      </c>
      <c r="G284" s="301">
        <v>9100</v>
      </c>
      <c r="H284" s="302">
        <v>9000</v>
      </c>
      <c r="I284" s="301">
        <v>9100</v>
      </c>
      <c r="J284" s="302">
        <v>9000</v>
      </c>
      <c r="K284" s="301">
        <v>9100</v>
      </c>
      <c r="L284" s="343"/>
    </row>
    <row r="285" spans="1:12" ht="11.25" customHeight="1" x14ac:dyDescent="0.25">
      <c r="A285" s="342" t="s">
        <v>245</v>
      </c>
      <c r="B285" s="182" t="s">
        <v>131</v>
      </c>
      <c r="C285" s="36">
        <f t="shared" ref="C285:K285" si="48">SUM(C286:C288)</f>
        <v>32386</v>
      </c>
      <c r="D285" s="36">
        <f t="shared" si="48"/>
        <v>62679</v>
      </c>
      <c r="E285" s="345">
        <f t="shared" si="48"/>
        <v>55118.930999999997</v>
      </c>
      <c r="F285" s="346">
        <f t="shared" si="48"/>
        <v>30540</v>
      </c>
      <c r="G285" s="345">
        <f t="shared" si="48"/>
        <v>30670</v>
      </c>
      <c r="H285" s="346">
        <f t="shared" si="48"/>
        <v>25810</v>
      </c>
      <c r="I285" s="345">
        <f t="shared" si="48"/>
        <v>26230</v>
      </c>
      <c r="J285" s="346">
        <f t="shared" si="48"/>
        <v>27250</v>
      </c>
      <c r="K285" s="345">
        <f t="shared" si="48"/>
        <v>27870</v>
      </c>
      <c r="L285" s="343"/>
    </row>
    <row r="286" spans="1:12" ht="11.25" customHeight="1" x14ac:dyDescent="0.25">
      <c r="A286" s="342" t="s">
        <v>244</v>
      </c>
      <c r="B286" s="182" t="s">
        <v>131</v>
      </c>
      <c r="C286" s="341">
        <v>22354</v>
      </c>
      <c r="D286" s="16">
        <v>14582</v>
      </c>
      <c r="E286" s="301">
        <f>E268+E264+E250+E238+E236+E222</f>
        <v>13963.231</v>
      </c>
      <c r="F286" s="344">
        <f t="shared" ref="F286:K286" si="49">F268+F264+F250+F232+F236+F222</f>
        <v>4720</v>
      </c>
      <c r="G286" s="344">
        <f t="shared" si="49"/>
        <v>4745</v>
      </c>
      <c r="H286" s="344">
        <f t="shared" si="49"/>
        <v>1810</v>
      </c>
      <c r="I286" s="344">
        <f t="shared" si="49"/>
        <v>1930</v>
      </c>
      <c r="J286" s="344">
        <f t="shared" si="49"/>
        <v>2050</v>
      </c>
      <c r="K286" s="344">
        <f t="shared" si="49"/>
        <v>2220</v>
      </c>
      <c r="L286" s="343"/>
    </row>
    <row r="287" spans="1:12" ht="19.5" customHeight="1" x14ac:dyDescent="0.25">
      <c r="A287" s="342" t="s">
        <v>243</v>
      </c>
      <c r="B287" s="182" t="s">
        <v>131</v>
      </c>
      <c r="C287" s="341">
        <v>4815</v>
      </c>
      <c r="D287" s="16">
        <v>38832</v>
      </c>
      <c r="E287" s="301">
        <f t="shared" ref="E287:K287" si="50">E253</f>
        <v>35000</v>
      </c>
      <c r="F287" s="344">
        <f t="shared" si="50"/>
        <v>22000</v>
      </c>
      <c r="G287" s="344">
        <f t="shared" si="50"/>
        <v>22100</v>
      </c>
      <c r="H287" s="344">
        <f t="shared" si="50"/>
        <v>23000</v>
      </c>
      <c r="I287" s="344">
        <f t="shared" si="50"/>
        <v>23200</v>
      </c>
      <c r="J287" s="344">
        <f t="shared" si="50"/>
        <v>24000</v>
      </c>
      <c r="K287" s="344">
        <f t="shared" si="50"/>
        <v>24300</v>
      </c>
      <c r="L287" s="343"/>
    </row>
    <row r="288" spans="1:12" ht="11.25" customHeight="1" x14ac:dyDescent="0.25">
      <c r="A288" s="342" t="s">
        <v>242</v>
      </c>
      <c r="B288" s="182" t="s">
        <v>131</v>
      </c>
      <c r="C288" s="341">
        <v>5217</v>
      </c>
      <c r="D288" s="16">
        <v>9265</v>
      </c>
      <c r="E288" s="301">
        <f t="shared" ref="E288:K288" si="51">E269+E251+E232</f>
        <v>6155.7</v>
      </c>
      <c r="F288" s="344">
        <f t="shared" si="51"/>
        <v>3820</v>
      </c>
      <c r="G288" s="344">
        <f t="shared" si="51"/>
        <v>3825</v>
      </c>
      <c r="H288" s="344">
        <f t="shared" si="51"/>
        <v>1000</v>
      </c>
      <c r="I288" s="344">
        <f t="shared" si="51"/>
        <v>1100</v>
      </c>
      <c r="J288" s="344">
        <f t="shared" si="51"/>
        <v>1200</v>
      </c>
      <c r="K288" s="344">
        <f t="shared" si="51"/>
        <v>1350</v>
      </c>
      <c r="L288" s="343"/>
    </row>
    <row r="289" spans="1:12" ht="11.25" customHeight="1" x14ac:dyDescent="0.25">
      <c r="A289" s="342" t="s">
        <v>241</v>
      </c>
      <c r="B289" s="182" t="s">
        <v>131</v>
      </c>
      <c r="C289" s="341">
        <v>445</v>
      </c>
      <c r="D289" s="16">
        <v>773</v>
      </c>
      <c r="E289" s="301">
        <v>558</v>
      </c>
      <c r="F289" s="302">
        <v>500</v>
      </c>
      <c r="G289" s="301">
        <v>510</v>
      </c>
      <c r="H289" s="302">
        <v>520</v>
      </c>
      <c r="I289" s="301">
        <v>525</v>
      </c>
      <c r="J289" s="302">
        <v>530</v>
      </c>
      <c r="K289" s="301">
        <v>535</v>
      </c>
      <c r="L289" s="343"/>
    </row>
    <row r="290" spans="1:12" ht="11.25" customHeight="1" x14ac:dyDescent="0.25">
      <c r="A290" s="342" t="s">
        <v>240</v>
      </c>
      <c r="B290" s="182" t="s">
        <v>131</v>
      </c>
      <c r="C290" s="341">
        <v>29608</v>
      </c>
      <c r="D290" s="16">
        <v>111525</v>
      </c>
      <c r="E290" s="301">
        <v>77112</v>
      </c>
      <c r="F290" s="302">
        <v>60000</v>
      </c>
      <c r="G290" s="301">
        <v>60050</v>
      </c>
      <c r="H290" s="302">
        <v>42000</v>
      </c>
      <c r="I290" s="301">
        <v>42100</v>
      </c>
      <c r="J290" s="302">
        <v>35000</v>
      </c>
      <c r="K290" s="301">
        <v>35200</v>
      </c>
      <c r="L290" s="256"/>
    </row>
    <row r="291" spans="1:12" s="314" customFormat="1" ht="19.5" customHeight="1" x14ac:dyDescent="0.25">
      <c r="A291" s="337" t="s">
        <v>239</v>
      </c>
      <c r="B291" s="336" t="s">
        <v>131</v>
      </c>
      <c r="C291" s="341">
        <v>0</v>
      </c>
      <c r="D291" s="16">
        <v>0</v>
      </c>
      <c r="E291" s="33">
        <v>0</v>
      </c>
      <c r="F291" s="33">
        <v>0</v>
      </c>
      <c r="G291" s="33">
        <v>0</v>
      </c>
      <c r="H291" s="33">
        <v>0</v>
      </c>
      <c r="I291" s="33">
        <v>0</v>
      </c>
      <c r="J291" s="33">
        <v>0</v>
      </c>
      <c r="K291" s="33">
        <v>0</v>
      </c>
      <c r="L291" s="256"/>
    </row>
    <row r="292" spans="1:12" s="314" customFormat="1" ht="36" customHeight="1" x14ac:dyDescent="0.25">
      <c r="A292" s="332" t="s">
        <v>238</v>
      </c>
      <c r="B292" s="331"/>
      <c r="C292" s="329"/>
      <c r="D292" s="330"/>
      <c r="E292" s="328"/>
      <c r="F292" s="329"/>
      <c r="G292" s="328"/>
      <c r="H292" s="329"/>
      <c r="I292" s="328"/>
      <c r="J292" s="329"/>
      <c r="K292" s="328"/>
      <c r="L292" s="256"/>
    </row>
    <row r="293" spans="1:12" s="314" customFormat="1" ht="11.25" customHeight="1" x14ac:dyDescent="0.25">
      <c r="A293" s="338" t="s">
        <v>234</v>
      </c>
      <c r="B293" s="320" t="s">
        <v>131</v>
      </c>
      <c r="C293" s="316">
        <f t="shared" ref="C293:K293" si="52">SUM(C295:C296)</f>
        <v>38207</v>
      </c>
      <c r="D293" s="340">
        <f t="shared" si="52"/>
        <v>55144</v>
      </c>
      <c r="E293" s="315">
        <f t="shared" si="52"/>
        <v>36500</v>
      </c>
      <c r="F293" s="316">
        <f t="shared" si="52"/>
        <v>22900</v>
      </c>
      <c r="G293" s="315">
        <f t="shared" si="52"/>
        <v>23020</v>
      </c>
      <c r="H293" s="316">
        <f t="shared" si="52"/>
        <v>23810</v>
      </c>
      <c r="I293" s="315">
        <f t="shared" si="52"/>
        <v>24030</v>
      </c>
      <c r="J293" s="316">
        <f t="shared" si="52"/>
        <v>24850</v>
      </c>
      <c r="K293" s="315">
        <f t="shared" si="52"/>
        <v>25170</v>
      </c>
      <c r="L293" s="256"/>
    </row>
    <row r="294" spans="1:12" s="314" customFormat="1" ht="11.25" customHeight="1" x14ac:dyDescent="0.25">
      <c r="A294" s="338" t="s">
        <v>120</v>
      </c>
      <c r="B294" s="320"/>
      <c r="C294" s="316"/>
      <c r="D294" s="340"/>
      <c r="E294" s="315"/>
      <c r="F294" s="316"/>
      <c r="G294" s="315"/>
      <c r="H294" s="316"/>
      <c r="I294" s="315"/>
      <c r="J294" s="316"/>
      <c r="K294" s="315"/>
      <c r="L294" s="256"/>
    </row>
    <row r="295" spans="1:12" s="314" customFormat="1" ht="11.25" customHeight="1" x14ac:dyDescent="0.25">
      <c r="A295" s="322" t="s">
        <v>237</v>
      </c>
      <c r="B295" s="320" t="s">
        <v>131</v>
      </c>
      <c r="C295" s="302">
        <v>19307</v>
      </c>
      <c r="D295" s="15">
        <f t="shared" ref="D295:K295" si="53">D222</f>
        <v>1564</v>
      </c>
      <c r="E295" s="33">
        <f t="shared" si="53"/>
        <v>1500</v>
      </c>
      <c r="F295" s="33">
        <f t="shared" si="53"/>
        <v>900</v>
      </c>
      <c r="G295" s="33">
        <f t="shared" si="53"/>
        <v>920</v>
      </c>
      <c r="H295" s="33">
        <f t="shared" si="53"/>
        <v>810</v>
      </c>
      <c r="I295" s="33">
        <f t="shared" si="53"/>
        <v>830</v>
      </c>
      <c r="J295" s="33">
        <f t="shared" si="53"/>
        <v>850</v>
      </c>
      <c r="K295" s="33">
        <f t="shared" si="53"/>
        <v>870</v>
      </c>
      <c r="L295" s="256"/>
    </row>
    <row r="296" spans="1:12" s="314" customFormat="1" ht="11.25" customHeight="1" x14ac:dyDescent="0.25">
      <c r="A296" s="337" t="s">
        <v>236</v>
      </c>
      <c r="B296" s="336" t="s">
        <v>131</v>
      </c>
      <c r="C296" s="302">
        <v>18900</v>
      </c>
      <c r="D296" s="15">
        <f t="shared" ref="D296:K296" si="54">D253</f>
        <v>53580</v>
      </c>
      <c r="E296" s="33">
        <f t="shared" si="54"/>
        <v>35000</v>
      </c>
      <c r="F296" s="33">
        <f t="shared" si="54"/>
        <v>22000</v>
      </c>
      <c r="G296" s="33">
        <f t="shared" si="54"/>
        <v>22100</v>
      </c>
      <c r="H296" s="33">
        <f t="shared" si="54"/>
        <v>23000</v>
      </c>
      <c r="I296" s="33">
        <f t="shared" si="54"/>
        <v>23200</v>
      </c>
      <c r="J296" s="33">
        <f t="shared" si="54"/>
        <v>24000</v>
      </c>
      <c r="K296" s="33">
        <f t="shared" si="54"/>
        <v>24300</v>
      </c>
      <c r="L296" s="256"/>
    </row>
    <row r="297" spans="1:12" s="314" customFormat="1" ht="36" customHeight="1" x14ac:dyDescent="0.25">
      <c r="A297" s="332" t="s">
        <v>235</v>
      </c>
      <c r="B297" s="331"/>
      <c r="C297" s="339"/>
      <c r="D297" s="330"/>
      <c r="E297" s="328"/>
      <c r="F297" s="329"/>
      <c r="G297" s="328"/>
      <c r="H297" s="329"/>
      <c r="I297" s="328"/>
      <c r="J297" s="329"/>
      <c r="K297" s="328"/>
      <c r="L297" s="256"/>
    </row>
    <row r="298" spans="1:12" s="314" customFormat="1" ht="11.25" customHeight="1" x14ac:dyDescent="0.25">
      <c r="A298" s="338" t="s">
        <v>234</v>
      </c>
      <c r="B298" s="320" t="s">
        <v>131</v>
      </c>
      <c r="C298" s="302">
        <v>6091.38</v>
      </c>
      <c r="D298" s="15">
        <f t="shared" ref="D298:K298" si="55">D261+D245+D232+D193</f>
        <v>25968</v>
      </c>
      <c r="E298" s="33">
        <f t="shared" si="55"/>
        <v>20445.429999999997</v>
      </c>
      <c r="F298" s="33">
        <f t="shared" si="55"/>
        <v>12090</v>
      </c>
      <c r="G298" s="33">
        <f t="shared" si="55"/>
        <v>12160</v>
      </c>
      <c r="H298" s="33">
        <f t="shared" si="55"/>
        <v>9950</v>
      </c>
      <c r="I298" s="33">
        <f t="shared" si="55"/>
        <v>10190</v>
      </c>
      <c r="J298" s="33">
        <f t="shared" si="55"/>
        <v>10950</v>
      </c>
      <c r="K298" s="33">
        <f t="shared" si="55"/>
        <v>11370</v>
      </c>
      <c r="L298" s="256"/>
    </row>
    <row r="299" spans="1:12" s="314" customFormat="1" ht="19.5" customHeight="1" x14ac:dyDescent="0.25">
      <c r="A299" s="337" t="s">
        <v>233</v>
      </c>
      <c r="B299" s="336" t="s">
        <v>135</v>
      </c>
      <c r="C299" s="334">
        <f t="shared" ref="C299:K299" si="56">IF((ISERROR(C298/C11*100)),0,(C298/C11*100))</f>
        <v>0.52196736257973408</v>
      </c>
      <c r="D299" s="335">
        <f t="shared" si="56"/>
        <v>2.615822259470872</v>
      </c>
      <c r="E299" s="333">
        <f t="shared" si="56"/>
        <v>2.2283521234125145</v>
      </c>
      <c r="F299" s="334">
        <f t="shared" si="56"/>
        <v>1.2364744625580397</v>
      </c>
      <c r="G299" s="333">
        <f t="shared" si="56"/>
        <v>1.23576482257222</v>
      </c>
      <c r="H299" s="334">
        <f t="shared" si="56"/>
        <v>1.1437570407154516</v>
      </c>
      <c r="I299" s="333">
        <f t="shared" si="56"/>
        <v>1.155787443997051</v>
      </c>
      <c r="J299" s="334">
        <f t="shared" si="56"/>
        <v>1.7016845900416486</v>
      </c>
      <c r="K299" s="333">
        <f t="shared" si="56"/>
        <v>1.7344479360527199</v>
      </c>
      <c r="L299" s="256"/>
    </row>
    <row r="300" spans="1:12" s="314" customFormat="1" ht="11.25" customHeight="1" x14ac:dyDescent="0.25">
      <c r="A300" s="332" t="s">
        <v>232</v>
      </c>
      <c r="B300" s="331"/>
      <c r="C300" s="329"/>
      <c r="D300" s="330"/>
      <c r="E300" s="328"/>
      <c r="F300" s="329"/>
      <c r="G300" s="328"/>
      <c r="H300" s="329"/>
      <c r="I300" s="328"/>
      <c r="J300" s="329"/>
      <c r="K300" s="328"/>
      <c r="L300" s="256"/>
    </row>
    <row r="301" spans="1:12" s="314" customFormat="1" ht="29.25" customHeight="1" x14ac:dyDescent="0.25">
      <c r="A301" s="322" t="s">
        <v>231</v>
      </c>
      <c r="B301" s="320" t="s">
        <v>223</v>
      </c>
      <c r="C301" s="302"/>
      <c r="D301" s="15"/>
      <c r="E301" s="301"/>
      <c r="F301" s="302"/>
      <c r="G301" s="301"/>
      <c r="H301" s="302"/>
      <c r="I301" s="301"/>
      <c r="J301" s="302"/>
      <c r="K301" s="301"/>
      <c r="L301" s="256"/>
    </row>
    <row r="302" spans="1:12" s="314" customFormat="1" ht="11.25" customHeight="1" x14ac:dyDescent="0.25">
      <c r="A302" s="321" t="s">
        <v>222</v>
      </c>
      <c r="B302" s="320"/>
      <c r="C302" s="302"/>
      <c r="D302" s="15"/>
      <c r="E302" s="301"/>
      <c r="F302" s="302"/>
      <c r="G302" s="301"/>
      <c r="H302" s="302"/>
      <c r="I302" s="301"/>
      <c r="J302" s="302"/>
      <c r="K302" s="301"/>
      <c r="L302" s="256"/>
    </row>
    <row r="303" spans="1:12" s="314" customFormat="1" ht="11.25" customHeight="1" x14ac:dyDescent="0.25">
      <c r="A303" s="310" t="s">
        <v>230</v>
      </c>
      <c r="B303" s="309" t="s">
        <v>213</v>
      </c>
      <c r="C303" s="327">
        <v>25</v>
      </c>
      <c r="D303" s="15">
        <v>24</v>
      </c>
      <c r="E303" s="301">
        <v>17</v>
      </c>
      <c r="F303" s="302">
        <v>10</v>
      </c>
      <c r="G303" s="301">
        <v>10</v>
      </c>
      <c r="H303" s="302">
        <v>8</v>
      </c>
      <c r="I303" s="301">
        <v>8</v>
      </c>
      <c r="J303" s="302">
        <v>9</v>
      </c>
      <c r="K303" s="301">
        <v>9</v>
      </c>
      <c r="L303" s="256"/>
    </row>
    <row r="304" spans="1:12" s="314" customFormat="1" ht="11.25" customHeight="1" x14ac:dyDescent="0.25">
      <c r="A304" s="310" t="s">
        <v>229</v>
      </c>
      <c r="B304" s="309" t="s">
        <v>213</v>
      </c>
      <c r="C304" s="327">
        <v>4</v>
      </c>
      <c r="D304" s="15"/>
      <c r="E304" s="301"/>
      <c r="F304" s="302"/>
      <c r="G304" s="301"/>
      <c r="H304" s="302">
        <v>1</v>
      </c>
      <c r="I304" s="301">
        <v>1</v>
      </c>
      <c r="J304" s="302"/>
      <c r="K304" s="301"/>
      <c r="L304" s="256"/>
    </row>
    <row r="305" spans="1:12" s="314" customFormat="1" ht="11.25" customHeight="1" x14ac:dyDescent="0.25">
      <c r="A305" s="310" t="s">
        <v>228</v>
      </c>
      <c r="B305" s="309" t="s">
        <v>213</v>
      </c>
      <c r="C305" s="327">
        <v>1</v>
      </c>
      <c r="D305" s="15"/>
      <c r="E305" s="301"/>
      <c r="F305" s="302"/>
      <c r="G305" s="301"/>
      <c r="H305" s="302"/>
      <c r="I305" s="301"/>
      <c r="J305" s="302"/>
      <c r="K305" s="301"/>
      <c r="L305" s="256"/>
    </row>
    <row r="306" spans="1:12" s="314" customFormat="1" ht="11.25" customHeight="1" x14ac:dyDescent="0.25">
      <c r="A306" s="325" t="s">
        <v>227</v>
      </c>
      <c r="B306" s="326" t="s">
        <v>213</v>
      </c>
      <c r="C306" s="302"/>
      <c r="D306" s="15">
        <v>6</v>
      </c>
      <c r="E306" s="301"/>
      <c r="F306" s="302">
        <v>1</v>
      </c>
      <c r="G306" s="301">
        <v>1</v>
      </c>
      <c r="H306" s="302">
        <v>2</v>
      </c>
      <c r="I306" s="301">
        <v>2</v>
      </c>
      <c r="J306" s="302">
        <v>1</v>
      </c>
      <c r="K306" s="301">
        <v>1</v>
      </c>
      <c r="L306" s="256"/>
    </row>
    <row r="307" spans="1:12" s="314" customFormat="1" ht="11.25" customHeight="1" x14ac:dyDescent="0.25">
      <c r="A307" s="325" t="s">
        <v>226</v>
      </c>
      <c r="B307" s="326" t="s">
        <v>213</v>
      </c>
      <c r="C307" s="302"/>
      <c r="D307" s="15"/>
      <c r="E307" s="301"/>
      <c r="F307" s="302">
        <v>1</v>
      </c>
      <c r="G307" s="301">
        <v>1</v>
      </c>
      <c r="H307" s="302"/>
      <c r="I307" s="301"/>
      <c r="J307" s="302"/>
      <c r="K307" s="301"/>
      <c r="L307" s="256"/>
    </row>
    <row r="308" spans="1:12" s="314" customFormat="1" ht="11.25" customHeight="1" x14ac:dyDescent="0.25">
      <c r="A308" s="325"/>
      <c r="B308" s="326"/>
      <c r="C308" s="302"/>
      <c r="D308" s="15"/>
      <c r="E308" s="301"/>
      <c r="F308" s="302"/>
      <c r="G308" s="301"/>
      <c r="H308" s="302"/>
      <c r="I308" s="301"/>
      <c r="J308" s="302"/>
      <c r="K308" s="301"/>
      <c r="L308" s="256"/>
    </row>
    <row r="309" spans="1:12" s="314" customFormat="1" ht="11.25" customHeight="1" x14ac:dyDescent="0.25">
      <c r="A309" s="325"/>
      <c r="B309" s="326"/>
      <c r="C309" s="302"/>
      <c r="D309" s="15"/>
      <c r="E309" s="301"/>
      <c r="F309" s="302"/>
      <c r="G309" s="301"/>
      <c r="H309" s="302"/>
      <c r="I309" s="301"/>
      <c r="J309" s="302"/>
      <c r="K309" s="301"/>
      <c r="L309" s="256"/>
    </row>
    <row r="310" spans="1:12" s="314" customFormat="1" ht="11.25" customHeight="1" x14ac:dyDescent="0.25">
      <c r="A310" s="325" t="s">
        <v>225</v>
      </c>
      <c r="B310" s="309"/>
      <c r="C310" s="302"/>
      <c r="D310" s="15"/>
      <c r="E310" s="301"/>
      <c r="F310" s="302">
        <v>1</v>
      </c>
      <c r="G310" s="301">
        <v>1</v>
      </c>
      <c r="H310" s="302"/>
      <c r="I310" s="301"/>
      <c r="J310" s="302"/>
      <c r="K310" s="301"/>
      <c r="L310" s="256"/>
    </row>
    <row r="311" spans="1:12" s="314" customFormat="1" ht="11.25" customHeight="1" x14ac:dyDescent="0.25">
      <c r="A311" s="324"/>
      <c r="B311" s="323"/>
      <c r="C311" s="302"/>
      <c r="D311" s="15"/>
      <c r="E311" s="301"/>
      <c r="F311" s="302"/>
      <c r="G311" s="301"/>
      <c r="H311" s="302"/>
      <c r="I311" s="301"/>
      <c r="J311" s="302"/>
      <c r="K311" s="301"/>
      <c r="L311" s="256"/>
    </row>
    <row r="312" spans="1:12" s="314" customFormat="1" ht="11.25" customHeight="1" x14ac:dyDescent="0.25">
      <c r="A312" s="324"/>
      <c r="B312" s="323"/>
      <c r="C312" s="302"/>
      <c r="D312" s="15"/>
      <c r="E312" s="301"/>
      <c r="F312" s="302"/>
      <c r="G312" s="301"/>
      <c r="H312" s="302"/>
      <c r="I312" s="301"/>
      <c r="J312" s="302"/>
      <c r="K312" s="301"/>
      <c r="L312" s="256"/>
    </row>
    <row r="313" spans="1:12" s="314" customFormat="1" ht="29.25" customHeight="1" x14ac:dyDescent="0.25">
      <c r="A313" s="322" t="s">
        <v>224</v>
      </c>
      <c r="B313" s="320" t="s">
        <v>223</v>
      </c>
      <c r="C313" s="302"/>
      <c r="D313" s="15"/>
      <c r="E313" s="301"/>
      <c r="F313" s="302"/>
      <c r="G313" s="301"/>
      <c r="H313" s="302"/>
      <c r="I313" s="301"/>
      <c r="J313" s="302"/>
      <c r="K313" s="301"/>
      <c r="L313" s="256"/>
    </row>
    <row r="314" spans="1:12" s="314" customFormat="1" ht="11.25" customHeight="1" x14ac:dyDescent="0.25">
      <c r="A314" s="321" t="s">
        <v>222</v>
      </c>
      <c r="B314" s="320"/>
      <c r="C314" s="316"/>
      <c r="D314" s="319"/>
      <c r="E314" s="317"/>
      <c r="F314" s="318"/>
      <c r="G314" s="317"/>
      <c r="H314" s="316"/>
      <c r="I314" s="315"/>
      <c r="J314" s="316"/>
      <c r="K314" s="315"/>
      <c r="L314" s="256"/>
    </row>
    <row r="315" spans="1:12" ht="11.25" customHeight="1" x14ac:dyDescent="0.25">
      <c r="A315" s="310" t="s">
        <v>221</v>
      </c>
      <c r="B315" s="308" t="s">
        <v>220</v>
      </c>
      <c r="C315" s="312">
        <v>4.9870000000000001</v>
      </c>
      <c r="D315" s="313">
        <v>5.4169999999999998</v>
      </c>
      <c r="E315" s="313">
        <v>5</v>
      </c>
      <c r="F315" s="312">
        <v>5.0999999999999996</v>
      </c>
      <c r="G315" s="313">
        <v>5.14</v>
      </c>
      <c r="H315" s="312">
        <v>5.3</v>
      </c>
      <c r="I315" s="311">
        <v>5.34</v>
      </c>
      <c r="J315" s="312">
        <v>5.5</v>
      </c>
      <c r="K315" s="311">
        <v>5.5444000000000004</v>
      </c>
      <c r="L315" s="256"/>
    </row>
    <row r="316" spans="1:12" ht="11.25" customHeight="1" x14ac:dyDescent="0.25">
      <c r="A316" s="310"/>
      <c r="B316" s="308"/>
      <c r="C316" s="302"/>
      <c r="D316" s="305"/>
      <c r="E316" s="303"/>
      <c r="F316" s="304"/>
      <c r="G316" s="303"/>
      <c r="H316" s="302"/>
      <c r="I316" s="301"/>
      <c r="J316" s="302"/>
      <c r="K316" s="301"/>
      <c r="L316" s="256"/>
    </row>
    <row r="317" spans="1:12" ht="11.25" customHeight="1" x14ac:dyDescent="0.25">
      <c r="A317" s="310" t="s">
        <v>219</v>
      </c>
      <c r="B317" s="308" t="s">
        <v>218</v>
      </c>
      <c r="C317" s="302">
        <v>60</v>
      </c>
      <c r="D317" s="305"/>
      <c r="E317" s="303"/>
      <c r="F317" s="304"/>
      <c r="G317" s="303"/>
      <c r="H317" s="302"/>
      <c r="I317" s="301"/>
      <c r="J317" s="302"/>
      <c r="K317" s="301"/>
      <c r="L317" s="256"/>
    </row>
    <row r="318" spans="1:12" ht="11.25" customHeight="1" x14ac:dyDescent="0.25">
      <c r="A318" s="310" t="s">
        <v>217</v>
      </c>
      <c r="B318" s="308" t="s">
        <v>216</v>
      </c>
      <c r="C318" s="302"/>
      <c r="D318" s="305"/>
      <c r="E318" s="303"/>
      <c r="F318" s="304"/>
      <c r="G318" s="303"/>
      <c r="H318" s="302"/>
      <c r="I318" s="301"/>
      <c r="J318" s="302"/>
      <c r="K318" s="301"/>
      <c r="L318" s="256"/>
    </row>
    <row r="319" spans="1:12" ht="11.25" customHeight="1" x14ac:dyDescent="0.25">
      <c r="A319" s="310" t="s">
        <v>215</v>
      </c>
      <c r="B319" s="308" t="s">
        <v>213</v>
      </c>
      <c r="C319" s="302">
        <v>6</v>
      </c>
      <c r="D319" s="305"/>
      <c r="E319" s="303"/>
      <c r="F319" s="304"/>
      <c r="G319" s="303"/>
      <c r="H319" s="302"/>
      <c r="I319" s="301"/>
      <c r="J319" s="302"/>
      <c r="K319" s="301"/>
      <c r="L319" s="256"/>
    </row>
    <row r="320" spans="1:12" ht="11.25" customHeight="1" x14ac:dyDescent="0.25">
      <c r="A320" s="307" t="s">
        <v>214</v>
      </c>
      <c r="B320" s="309" t="s">
        <v>213</v>
      </c>
      <c r="C320" s="302"/>
      <c r="D320" s="305">
        <v>1</v>
      </c>
      <c r="E320" s="303">
        <v>2</v>
      </c>
      <c r="F320" s="304">
        <v>1</v>
      </c>
      <c r="G320" s="303">
        <v>1</v>
      </c>
      <c r="H320" s="302">
        <v>1</v>
      </c>
      <c r="I320" s="301">
        <v>1</v>
      </c>
      <c r="J320" s="302">
        <v>1</v>
      </c>
      <c r="K320" s="301">
        <v>1</v>
      </c>
      <c r="L320" s="256"/>
    </row>
    <row r="321" spans="1:12" ht="11.25" customHeight="1" x14ac:dyDescent="0.25">
      <c r="A321" s="307"/>
      <c r="B321" s="308"/>
      <c r="C321" s="302"/>
      <c r="D321" s="305"/>
      <c r="E321" s="303"/>
      <c r="F321" s="304"/>
      <c r="G321" s="303"/>
      <c r="H321" s="302"/>
      <c r="I321" s="301"/>
      <c r="J321" s="302"/>
      <c r="K321" s="301"/>
      <c r="L321" s="256"/>
    </row>
    <row r="322" spans="1:12" ht="11.25" customHeight="1" x14ac:dyDescent="0.25">
      <c r="A322" s="307"/>
      <c r="B322" s="306"/>
      <c r="C322" s="302"/>
      <c r="D322" s="305"/>
      <c r="E322" s="303"/>
      <c r="F322" s="304"/>
      <c r="G322" s="303"/>
      <c r="H322" s="302"/>
      <c r="I322" s="301"/>
      <c r="J322" s="302"/>
      <c r="K322" s="301"/>
      <c r="L322" s="256"/>
    </row>
    <row r="323" spans="1:12" ht="11.25" customHeight="1" x14ac:dyDescent="0.25">
      <c r="A323" s="307"/>
      <c r="B323" s="306"/>
      <c r="C323" s="302"/>
      <c r="D323" s="305"/>
      <c r="E323" s="303"/>
      <c r="F323" s="304"/>
      <c r="G323" s="303"/>
      <c r="H323" s="302"/>
      <c r="I323" s="301"/>
      <c r="J323" s="302"/>
      <c r="K323" s="301"/>
      <c r="L323" s="256"/>
    </row>
    <row r="324" spans="1:12" ht="11.25" customHeight="1" x14ac:dyDescent="0.25">
      <c r="A324" s="300"/>
      <c r="B324" s="299"/>
      <c r="C324" s="295"/>
      <c r="D324" s="298"/>
      <c r="E324" s="296"/>
      <c r="F324" s="297"/>
      <c r="G324" s="296"/>
      <c r="H324" s="295"/>
      <c r="I324" s="294"/>
      <c r="J324" s="295"/>
      <c r="K324" s="294"/>
      <c r="L324" s="256"/>
    </row>
    <row r="325" spans="1:12" ht="11.25" customHeight="1" x14ac:dyDescent="0.2">
      <c r="A325" s="293"/>
      <c r="B325" s="292"/>
      <c r="C325" s="291"/>
      <c r="D325" s="291"/>
      <c r="E325" s="291"/>
    </row>
    <row r="326" spans="1:12" ht="11.25" customHeight="1" x14ac:dyDescent="0.2">
      <c r="A326" s="293"/>
      <c r="B326" s="292"/>
      <c r="C326" s="291"/>
      <c r="D326" s="291"/>
      <c r="E326" s="291"/>
    </row>
    <row r="327" spans="1:12" ht="11.25" customHeight="1" x14ac:dyDescent="0.2">
      <c r="A327" s="293"/>
      <c r="B327" s="292"/>
      <c r="C327" s="291"/>
      <c r="D327" s="291"/>
      <c r="E327" s="291"/>
    </row>
    <row r="328" spans="1:12" ht="11.25" customHeight="1" x14ac:dyDescent="0.2">
      <c r="A328" s="293"/>
      <c r="B328" s="292"/>
      <c r="C328" s="291"/>
      <c r="D328" s="291"/>
      <c r="E328" s="291"/>
    </row>
    <row r="329" spans="1:12" ht="11.25" customHeight="1" x14ac:dyDescent="0.2">
      <c r="C329" s="291"/>
      <c r="D329" s="291"/>
      <c r="E329" s="291"/>
    </row>
    <row r="330" spans="1:12" ht="11.25" customHeight="1" x14ac:dyDescent="0.2">
      <c r="C330" s="291"/>
      <c r="D330" s="291"/>
      <c r="E330" s="291"/>
    </row>
    <row r="331" spans="1:12" ht="11.25" customHeight="1" x14ac:dyDescent="0.2">
      <c r="C331" s="291"/>
      <c r="D331" s="291"/>
      <c r="E331" s="291"/>
    </row>
    <row r="332" spans="1:12" ht="11.25" customHeight="1" x14ac:dyDescent="0.2">
      <c r="C332" s="291"/>
      <c r="D332" s="291"/>
      <c r="E332" s="291"/>
    </row>
    <row r="333" spans="1:12" ht="11.25" customHeight="1" x14ac:dyDescent="0.2">
      <c r="C333" s="291"/>
      <c r="D333" s="291"/>
      <c r="E333" s="291"/>
    </row>
    <row r="334" spans="1:12" ht="11.25" customHeight="1" x14ac:dyDescent="0.2">
      <c r="C334" s="291"/>
      <c r="D334" s="291"/>
      <c r="E334" s="291"/>
    </row>
    <row r="335" spans="1:12" ht="11.25" customHeight="1" x14ac:dyDescent="0.2">
      <c r="C335" s="291"/>
      <c r="D335" s="291"/>
      <c r="E335" s="291"/>
    </row>
    <row r="336" spans="1:12" ht="11.25" customHeight="1" x14ac:dyDescent="0.2">
      <c r="C336" s="291"/>
      <c r="D336" s="291"/>
      <c r="E336" s="291"/>
    </row>
    <row r="337" spans="3:5" ht="11.25" customHeight="1" x14ac:dyDescent="0.2">
      <c r="C337" s="291"/>
      <c r="D337" s="291"/>
      <c r="E337" s="291"/>
    </row>
    <row r="338" spans="3:5" ht="11.25" customHeight="1" x14ac:dyDescent="0.2">
      <c r="C338" s="291"/>
      <c r="D338" s="291"/>
      <c r="E338" s="291"/>
    </row>
    <row r="339" spans="3:5" ht="11.25" customHeight="1" x14ac:dyDescent="0.2">
      <c r="C339" s="290"/>
      <c r="D339" s="290"/>
      <c r="E339" s="290"/>
    </row>
    <row r="340" spans="3:5" ht="11.25" customHeight="1" x14ac:dyDescent="0.2">
      <c r="C340" s="290"/>
      <c r="D340" s="290"/>
      <c r="E340" s="290"/>
    </row>
  </sheetData>
  <sheetProtection sheet="1" objects="1"/>
  <mergeCells count="53">
    <mergeCell ref="A204:A205"/>
    <mergeCell ref="A227:A228"/>
    <mergeCell ref="A222:A223"/>
    <mergeCell ref="F2:G2"/>
    <mergeCell ref="A66:A67"/>
    <mergeCell ref="A107:A108"/>
    <mergeCell ref="A112:A113"/>
    <mergeCell ref="A89:A90"/>
    <mergeCell ref="A61:A62"/>
    <mergeCell ref="A11:A12"/>
    <mergeCell ref="A27:A28"/>
    <mergeCell ref="A56:A57"/>
    <mergeCell ref="A34:A35"/>
    <mergeCell ref="A44:A45"/>
    <mergeCell ref="A37:A38"/>
    <mergeCell ref="A51:A52"/>
    <mergeCell ref="L1:L3"/>
    <mergeCell ref="E2:E3"/>
    <mergeCell ref="A5:A6"/>
    <mergeCell ref="C2:C3"/>
    <mergeCell ref="D2:D3"/>
    <mergeCell ref="H2:I2"/>
    <mergeCell ref="J2:K2"/>
    <mergeCell ref="B1:B3"/>
    <mergeCell ref="F1:K1"/>
    <mergeCell ref="A1:A3"/>
    <mergeCell ref="A271:A272"/>
    <mergeCell ref="A14:A15"/>
    <mergeCell ref="A102:A103"/>
    <mergeCell ref="A183:A184"/>
    <mergeCell ref="A84:A85"/>
    <mergeCell ref="A176:A177"/>
    <mergeCell ref="A128:A129"/>
    <mergeCell ref="A120:A121"/>
    <mergeCell ref="A215:A216"/>
    <mergeCell ref="A253:A254"/>
    <mergeCell ref="A261:A262"/>
    <mergeCell ref="A133:A134"/>
    <mergeCell ref="A163:A164"/>
    <mergeCell ref="A232:A233"/>
    <mergeCell ref="A210:A211"/>
    <mergeCell ref="A245:A246"/>
    <mergeCell ref="A188:A189"/>
    <mergeCell ref="A193:A194"/>
    <mergeCell ref="A168:A169"/>
    <mergeCell ref="A199:A200"/>
    <mergeCell ref="A79:A80"/>
    <mergeCell ref="A138:A139"/>
    <mergeCell ref="A143:A144"/>
    <mergeCell ref="A148:A149"/>
    <mergeCell ref="A153:A154"/>
    <mergeCell ref="A158:A159"/>
    <mergeCell ref="A94:A95"/>
  </mergeCells>
  <conditionalFormatting sqref="C5">
    <cfRule type="cellIs" dxfId="2767" priority="3" stopIfTrue="1" operator="lessThan">
      <formula>$C$11</formula>
    </cfRule>
  </conditionalFormatting>
  <conditionalFormatting sqref="G5">
    <cfRule type="cellIs" dxfId="2766" priority="4" stopIfTrue="1" operator="lessThan">
      <formula>$F$5</formula>
    </cfRule>
  </conditionalFormatting>
  <conditionalFormatting sqref="I5">
    <cfRule type="cellIs" dxfId="2765" priority="5" stopIfTrue="1" operator="lessThan">
      <formula>$H$5</formula>
    </cfRule>
  </conditionalFormatting>
  <conditionalFormatting sqref="K5">
    <cfRule type="cellIs" dxfId="2764" priority="6" stopIfTrue="1" operator="lessThan">
      <formula>$J$5</formula>
    </cfRule>
  </conditionalFormatting>
  <conditionalFormatting sqref="G6">
    <cfRule type="cellIs" dxfId="2763" priority="7" stopIfTrue="1" operator="lessThan">
      <formula>$F$6</formula>
    </cfRule>
  </conditionalFormatting>
  <conditionalFormatting sqref="I6">
    <cfRule type="cellIs" dxfId="2762" priority="8" stopIfTrue="1" operator="lessThan">
      <formula>$H$6</formula>
    </cfRule>
  </conditionalFormatting>
  <conditionalFormatting sqref="K6">
    <cfRule type="cellIs" dxfId="2761" priority="9" stopIfTrue="1" operator="lessThan">
      <formula>$J$6</formula>
    </cfRule>
  </conditionalFormatting>
  <conditionalFormatting sqref="G7">
    <cfRule type="cellIs" dxfId="2760" priority="10" stopIfTrue="1" operator="greaterThan">
      <formula>$F$7</formula>
    </cfRule>
    <cfRule type="cellIs" dxfId="2759" priority="11" stopIfTrue="1" operator="greaterThan">
      <formula>$F$7</formula>
    </cfRule>
  </conditionalFormatting>
  <conditionalFormatting sqref="I7">
    <cfRule type="cellIs" dxfId="2758" priority="12" stopIfTrue="1" operator="greaterThan">
      <formula>$H$7</formula>
    </cfRule>
  </conditionalFormatting>
  <conditionalFormatting sqref="K7">
    <cfRule type="cellIs" dxfId="2757" priority="13" stopIfTrue="1" operator="greaterThan">
      <formula>$J$7</formula>
    </cfRule>
  </conditionalFormatting>
  <conditionalFormatting sqref="G8">
    <cfRule type="cellIs" dxfId="2756" priority="14" stopIfTrue="1" operator="lessThan">
      <formula>$F$8</formula>
    </cfRule>
  </conditionalFormatting>
  <conditionalFormatting sqref="I8">
    <cfRule type="cellIs" dxfId="2755" priority="15" stopIfTrue="1" operator="lessThan">
      <formula>$H$8</formula>
    </cfRule>
  </conditionalFormatting>
  <conditionalFormatting sqref="K8">
    <cfRule type="cellIs" dxfId="2754" priority="16" stopIfTrue="1" operator="lessThan">
      <formula>$J$8</formula>
    </cfRule>
  </conditionalFormatting>
  <conditionalFormatting sqref="G10">
    <cfRule type="cellIs" dxfId="2753" priority="17" stopIfTrue="1" operator="lessThan">
      <formula>$F$10</formula>
    </cfRule>
  </conditionalFormatting>
  <conditionalFormatting sqref="I10">
    <cfRule type="cellIs" dxfId="2752" priority="18" stopIfTrue="1" operator="lessThan">
      <formula>$H$10</formula>
    </cfRule>
  </conditionalFormatting>
  <conditionalFormatting sqref="K10">
    <cfRule type="cellIs" dxfId="2751" priority="19" stopIfTrue="1" operator="lessThan">
      <formula>$J$10</formula>
    </cfRule>
  </conditionalFormatting>
  <conditionalFormatting sqref="G11">
    <cfRule type="cellIs" dxfId="2750" priority="20" stopIfTrue="1" operator="lessThan">
      <formula>$F$11</formula>
    </cfRule>
  </conditionalFormatting>
  <conditionalFormatting sqref="I11">
    <cfRule type="cellIs" dxfId="2749" priority="21" stopIfTrue="1" operator="lessThan">
      <formula>$H$11</formula>
    </cfRule>
  </conditionalFormatting>
  <conditionalFormatting sqref="K11">
    <cfRule type="cellIs" dxfId="2748" priority="22" stopIfTrue="1" operator="lessThan">
      <formula>$J$11</formula>
    </cfRule>
  </conditionalFormatting>
  <conditionalFormatting sqref="G12">
    <cfRule type="cellIs" dxfId="2747" priority="23" stopIfTrue="1" operator="lessThan">
      <formula>$F$12</formula>
    </cfRule>
  </conditionalFormatting>
  <conditionalFormatting sqref="I12">
    <cfRule type="cellIs" dxfId="2746" priority="24" stopIfTrue="1" operator="lessThan">
      <formula>$H$12</formula>
    </cfRule>
  </conditionalFormatting>
  <conditionalFormatting sqref="K12">
    <cfRule type="cellIs" dxfId="2745" priority="25" stopIfTrue="1" operator="lessThan">
      <formula>$J$12</formula>
    </cfRule>
  </conditionalFormatting>
  <conditionalFormatting sqref="G14">
    <cfRule type="cellIs" dxfId="2744" priority="26" stopIfTrue="1" operator="lessThan">
      <formula>$F$14</formula>
    </cfRule>
  </conditionalFormatting>
  <conditionalFormatting sqref="H14">
    <cfRule type="cellIs" dxfId="2743" priority="27" stopIfTrue="1" operator="lessThan">
      <formula>$H$16</formula>
    </cfRule>
  </conditionalFormatting>
  <conditionalFormatting sqref="I14">
    <cfRule type="cellIs" dxfId="2742" priority="28" stopIfTrue="1" operator="lessThan">
      <formula>$H$14</formula>
    </cfRule>
  </conditionalFormatting>
  <conditionalFormatting sqref="J14">
    <cfRule type="cellIs" dxfId="2741" priority="29" stopIfTrue="1" operator="lessThan">
      <formula>$J$16</formula>
    </cfRule>
  </conditionalFormatting>
  <conditionalFormatting sqref="K14">
    <cfRule type="cellIs" dxfId="2740" priority="30" stopIfTrue="1" operator="lessThan">
      <formula>$J$14</formula>
    </cfRule>
  </conditionalFormatting>
  <conditionalFormatting sqref="F15">
    <cfRule type="cellIs" dxfId="2739" priority="31" stopIfTrue="1" operator="lessThan">
      <formula>$F$16</formula>
    </cfRule>
  </conditionalFormatting>
  <conditionalFormatting sqref="G15">
    <cfRule type="cellIs" dxfId="2738" priority="32" stopIfTrue="1" operator="lessThan">
      <formula>$F$15</formula>
    </cfRule>
  </conditionalFormatting>
  <conditionalFormatting sqref="I15">
    <cfRule type="cellIs" dxfId="2737" priority="33" stopIfTrue="1" operator="lessThan">
      <formula>$H$15</formula>
    </cfRule>
  </conditionalFormatting>
  <conditionalFormatting sqref="K15">
    <cfRule type="cellIs" dxfId="2736" priority="34" stopIfTrue="1" operator="lessThan">
      <formula>$J$15</formula>
    </cfRule>
  </conditionalFormatting>
  <conditionalFormatting sqref="G16">
    <cfRule type="cellIs" dxfId="2735" priority="35" stopIfTrue="1" operator="lessThan">
      <formula>$F$16</formula>
    </cfRule>
  </conditionalFormatting>
  <conditionalFormatting sqref="I16">
    <cfRule type="cellIs" dxfId="2734" priority="36" stopIfTrue="1" operator="lessThan">
      <formula>$H$16</formula>
    </cfRule>
  </conditionalFormatting>
  <conditionalFormatting sqref="K16">
    <cfRule type="cellIs" dxfId="2733" priority="37" stopIfTrue="1" operator="lessThan">
      <formula>$J$16</formula>
    </cfRule>
  </conditionalFormatting>
  <conditionalFormatting sqref="G17">
    <cfRule type="cellIs" dxfId="2732" priority="38" stopIfTrue="1" operator="lessThan">
      <formula>$F$17</formula>
    </cfRule>
    <cfRule type="cellIs" dxfId="2731" priority="39" stopIfTrue="1" operator="lessThan">
      <formula>$F$17</formula>
    </cfRule>
  </conditionalFormatting>
  <conditionalFormatting sqref="I17">
    <cfRule type="cellIs" dxfId="2730" priority="40" stopIfTrue="1" operator="lessThan">
      <formula>$H$17</formula>
    </cfRule>
  </conditionalFormatting>
  <conditionalFormatting sqref="K17">
    <cfRule type="cellIs" dxfId="2729" priority="41" stopIfTrue="1" operator="lessThan">
      <formula>$J$17</formula>
    </cfRule>
  </conditionalFormatting>
  <conditionalFormatting sqref="G18">
    <cfRule type="cellIs" dxfId="2728" priority="42" stopIfTrue="1" operator="lessThan">
      <formula>$F$18</formula>
    </cfRule>
    <cfRule type="cellIs" dxfId="2727" priority="43" stopIfTrue="1" operator="lessThan">
      <formula>$F$18</formula>
    </cfRule>
  </conditionalFormatting>
  <conditionalFormatting sqref="I18">
    <cfRule type="cellIs" dxfId="2726" priority="44" stopIfTrue="1" operator="lessThan">
      <formula>$H$18</formula>
    </cfRule>
  </conditionalFormatting>
  <conditionalFormatting sqref="K18">
    <cfRule type="cellIs" dxfId="2725" priority="45" stopIfTrue="1" operator="lessThan">
      <formula>$J$18</formula>
    </cfRule>
  </conditionalFormatting>
  <conditionalFormatting sqref="G19">
    <cfRule type="cellIs" dxfId="2724" priority="46" stopIfTrue="1" operator="lessThan">
      <formula>$F$19</formula>
    </cfRule>
  </conditionalFormatting>
  <conditionalFormatting sqref="I19">
    <cfRule type="cellIs" dxfId="2723" priority="47" stopIfTrue="1" operator="lessThan">
      <formula>$H$19</formula>
    </cfRule>
  </conditionalFormatting>
  <conditionalFormatting sqref="K19">
    <cfRule type="cellIs" dxfId="2722" priority="48" stopIfTrue="1" operator="lessThan">
      <formula>$J$19</formula>
    </cfRule>
  </conditionalFormatting>
  <conditionalFormatting sqref="G20">
    <cfRule type="cellIs" dxfId="2721" priority="49" stopIfTrue="1" operator="lessThan">
      <formula>$F$20</formula>
    </cfRule>
  </conditionalFormatting>
  <conditionalFormatting sqref="I20">
    <cfRule type="cellIs" dxfId="2720" priority="50" stopIfTrue="1" operator="lessThan">
      <formula>$H$20</formula>
    </cfRule>
  </conditionalFormatting>
  <conditionalFormatting sqref="K20">
    <cfRule type="cellIs" dxfId="2719" priority="51" stopIfTrue="1" operator="lessThan">
      <formula>$J$20</formula>
    </cfRule>
  </conditionalFormatting>
  <conditionalFormatting sqref="G21">
    <cfRule type="cellIs" dxfId="2718" priority="52" stopIfTrue="1" operator="lessThan">
      <formula>$F$21</formula>
    </cfRule>
  </conditionalFormatting>
  <conditionalFormatting sqref="I21">
    <cfRule type="cellIs" dxfId="2717" priority="53" stopIfTrue="1" operator="lessThan">
      <formula>$H$21</formula>
    </cfRule>
  </conditionalFormatting>
  <conditionalFormatting sqref="K21">
    <cfRule type="cellIs" dxfId="2716" priority="54" stopIfTrue="1" operator="lessThan">
      <formula>$J$21</formula>
    </cfRule>
  </conditionalFormatting>
  <conditionalFormatting sqref="G22">
    <cfRule type="cellIs" dxfId="2715" priority="55" stopIfTrue="1" operator="lessThan">
      <formula>$F$22</formula>
    </cfRule>
  </conditionalFormatting>
  <conditionalFormatting sqref="I22">
    <cfRule type="cellIs" dxfId="2714" priority="56" stopIfTrue="1" operator="lessThan">
      <formula>$H$22</formula>
    </cfRule>
  </conditionalFormatting>
  <conditionalFormatting sqref="K22">
    <cfRule type="cellIs" dxfId="2713" priority="57" stopIfTrue="1" operator="lessThan">
      <formula>$J$22</formula>
    </cfRule>
  </conditionalFormatting>
  <conditionalFormatting sqref="G23">
    <cfRule type="cellIs" dxfId="2712" priority="58" stopIfTrue="1" operator="lessThan">
      <formula>$F$23</formula>
    </cfRule>
  </conditionalFormatting>
  <conditionalFormatting sqref="I23">
    <cfRule type="cellIs" dxfId="2711" priority="59" stopIfTrue="1" operator="lessThan">
      <formula>$H$23</formula>
    </cfRule>
  </conditionalFormatting>
  <conditionalFormatting sqref="K23">
    <cfRule type="cellIs" dxfId="2710" priority="60" stopIfTrue="1" operator="lessThan">
      <formula>$J$23</formula>
    </cfRule>
  </conditionalFormatting>
  <conditionalFormatting sqref="G24">
    <cfRule type="cellIs" dxfId="2709" priority="61" stopIfTrue="1" operator="lessThan">
      <formula>$F$24</formula>
    </cfRule>
  </conditionalFormatting>
  <conditionalFormatting sqref="I24">
    <cfRule type="cellIs" dxfId="2708" priority="62" stopIfTrue="1" operator="lessThan">
      <formula>$H$24</formula>
    </cfRule>
  </conditionalFormatting>
  <conditionalFormatting sqref="K24">
    <cfRule type="cellIs" dxfId="2707" priority="63" stopIfTrue="1" operator="lessThan">
      <formula>$J$24</formula>
    </cfRule>
  </conditionalFormatting>
  <conditionalFormatting sqref="G25">
    <cfRule type="cellIs" dxfId="2706" priority="64" stopIfTrue="1" operator="lessThan">
      <formula>$F$25</formula>
    </cfRule>
  </conditionalFormatting>
  <conditionalFormatting sqref="I25">
    <cfRule type="cellIs" dxfId="2705" priority="65" stopIfTrue="1" operator="lessThan">
      <formula>$H$25</formula>
    </cfRule>
  </conditionalFormatting>
  <conditionalFormatting sqref="K25">
    <cfRule type="cellIs" dxfId="2704" priority="66" stopIfTrue="1" operator="lessThan">
      <formula>$J$25</formula>
    </cfRule>
  </conditionalFormatting>
  <conditionalFormatting sqref="G26">
    <cfRule type="cellIs" dxfId="2703" priority="67" stopIfTrue="1" operator="lessThan">
      <formula>$F$26</formula>
    </cfRule>
    <cfRule type="cellIs" dxfId="2702" priority="68" stopIfTrue="1" operator="lessThan">
      <formula>$F$26</formula>
    </cfRule>
  </conditionalFormatting>
  <conditionalFormatting sqref="I26">
    <cfRule type="cellIs" dxfId="2701" priority="69" stopIfTrue="1" operator="lessThan">
      <formula>$H$26</formula>
    </cfRule>
  </conditionalFormatting>
  <conditionalFormatting sqref="K26">
    <cfRule type="cellIs" dxfId="2700" priority="70" stopIfTrue="1" operator="lessThan">
      <formula>$J$26</formula>
    </cfRule>
  </conditionalFormatting>
  <conditionalFormatting sqref="G27">
    <cfRule type="cellIs" dxfId="2699" priority="71" stopIfTrue="1" operator="lessThan">
      <formula>$F$27</formula>
    </cfRule>
  </conditionalFormatting>
  <conditionalFormatting sqref="H27">
    <cfRule type="cellIs" dxfId="2698" priority="72" stopIfTrue="1" operator="lessThan">
      <formula>$H$29</formula>
    </cfRule>
  </conditionalFormatting>
  <conditionalFormatting sqref="I27">
    <cfRule type="cellIs" dxfId="2697" priority="73" stopIfTrue="1" operator="lessThan">
      <formula>$H$27</formula>
    </cfRule>
  </conditionalFormatting>
  <conditionalFormatting sqref="J27">
    <cfRule type="cellIs" dxfId="2696" priority="74" stopIfTrue="1" operator="lessThan">
      <formula>$J$29</formula>
    </cfRule>
  </conditionalFormatting>
  <conditionalFormatting sqref="K27">
    <cfRule type="cellIs" dxfId="2695" priority="75" stopIfTrue="1" operator="lessThan">
      <formula>$J$27</formula>
    </cfRule>
  </conditionalFormatting>
  <conditionalFormatting sqref="F28">
    <cfRule type="cellIs" dxfId="2694" priority="76" stopIfTrue="1" operator="lessThan">
      <formula>$F$29</formula>
    </cfRule>
  </conditionalFormatting>
  <conditionalFormatting sqref="G28">
    <cfRule type="cellIs" dxfId="2693" priority="77" stopIfTrue="1" operator="lessThan">
      <formula>$F$28</formula>
    </cfRule>
  </conditionalFormatting>
  <conditionalFormatting sqref="I28">
    <cfRule type="cellIs" dxfId="2692" priority="78" stopIfTrue="1" operator="lessThan">
      <formula>$H$28</formula>
    </cfRule>
  </conditionalFormatting>
  <conditionalFormatting sqref="K28">
    <cfRule type="cellIs" dxfId="2691" priority="79" stopIfTrue="1" operator="lessThan">
      <formula>$J$28</formula>
    </cfRule>
  </conditionalFormatting>
  <conditionalFormatting sqref="G29">
    <cfRule type="cellIs" dxfId="2690" priority="80" stopIfTrue="1" operator="lessThan">
      <formula>$F$29</formula>
    </cfRule>
  </conditionalFormatting>
  <conditionalFormatting sqref="I29">
    <cfRule type="cellIs" dxfId="2689" priority="81" stopIfTrue="1" operator="lessThan">
      <formula>$H$29</formula>
    </cfRule>
  </conditionalFormatting>
  <conditionalFormatting sqref="K29">
    <cfRule type="cellIs" dxfId="2688" priority="82" stopIfTrue="1" operator="lessThan">
      <formula>$J$29</formula>
    </cfRule>
  </conditionalFormatting>
  <conditionalFormatting sqref="G30">
    <cfRule type="cellIs" dxfId="2687" priority="83" stopIfTrue="1" operator="lessThan">
      <formula>$F$30</formula>
    </cfRule>
  </conditionalFormatting>
  <conditionalFormatting sqref="I30">
    <cfRule type="cellIs" dxfId="2686" priority="84" stopIfTrue="1" operator="lessThan">
      <formula>$H$30</formula>
    </cfRule>
  </conditionalFormatting>
  <conditionalFormatting sqref="K30">
    <cfRule type="cellIs" dxfId="2685" priority="85" stopIfTrue="1" operator="lessThan">
      <formula>$J$30</formula>
    </cfRule>
  </conditionalFormatting>
  <conditionalFormatting sqref="G31">
    <cfRule type="cellIs" dxfId="2684" priority="86" stopIfTrue="1" operator="lessThan">
      <formula>$F$31</formula>
    </cfRule>
  </conditionalFormatting>
  <conditionalFormatting sqref="I31">
    <cfRule type="cellIs" dxfId="2683" priority="87" stopIfTrue="1" operator="lessThan">
      <formula>$H$31</formula>
    </cfRule>
  </conditionalFormatting>
  <conditionalFormatting sqref="K31">
    <cfRule type="cellIs" dxfId="2682" priority="88" stopIfTrue="1" operator="lessThan">
      <formula>$J$31</formula>
    </cfRule>
  </conditionalFormatting>
  <conditionalFormatting sqref="G32">
    <cfRule type="cellIs" dxfId="2681" priority="89" stopIfTrue="1" operator="lessThan">
      <formula>$F$32</formula>
    </cfRule>
  </conditionalFormatting>
  <conditionalFormatting sqref="I32">
    <cfRule type="cellIs" dxfId="2680" priority="90" stopIfTrue="1" operator="lessThan">
      <formula>$H$32</formula>
    </cfRule>
  </conditionalFormatting>
  <conditionalFormatting sqref="K32">
    <cfRule type="cellIs" dxfId="2679" priority="91" stopIfTrue="1" operator="lessThan">
      <formula>$J$32</formula>
    </cfRule>
  </conditionalFormatting>
  <conditionalFormatting sqref="G33">
    <cfRule type="cellIs" dxfId="2678" priority="92" stopIfTrue="1" operator="lessThan">
      <formula>$F$33</formula>
    </cfRule>
  </conditionalFormatting>
  <conditionalFormatting sqref="I33">
    <cfRule type="cellIs" dxfId="2677" priority="93" stopIfTrue="1" operator="lessThan">
      <formula>$H$33</formula>
    </cfRule>
  </conditionalFormatting>
  <conditionalFormatting sqref="K33">
    <cfRule type="cellIs" dxfId="2676" priority="94" stopIfTrue="1" operator="lessThan">
      <formula>$J$33</formula>
    </cfRule>
  </conditionalFormatting>
  <conditionalFormatting sqref="F34">
    <cfRule type="cellIs" dxfId="2675" priority="95" stopIfTrue="1" operator="lessThan">
      <formula>$F$36</formula>
    </cfRule>
  </conditionalFormatting>
  <conditionalFormatting sqref="G34">
    <cfRule type="cellIs" dxfId="2674" priority="96" stopIfTrue="1" operator="lessThan">
      <formula>$F$34</formula>
    </cfRule>
  </conditionalFormatting>
  <conditionalFormatting sqref="I34">
    <cfRule type="cellIs" dxfId="2673" priority="97" stopIfTrue="1" operator="lessThan">
      <formula>$H$34</formula>
    </cfRule>
  </conditionalFormatting>
  <conditionalFormatting sqref="K34">
    <cfRule type="cellIs" dxfId="2672" priority="98" stopIfTrue="1" operator="lessThan">
      <formula>$J$34</formula>
    </cfRule>
  </conditionalFormatting>
  <conditionalFormatting sqref="G35">
    <cfRule type="cellIs" dxfId="2671" priority="99" stopIfTrue="1" operator="lessThan">
      <formula>$F$35</formula>
    </cfRule>
  </conditionalFormatting>
  <conditionalFormatting sqref="I35">
    <cfRule type="cellIs" dxfId="2670" priority="100" stopIfTrue="1" operator="lessThan">
      <formula>$H$35</formula>
    </cfRule>
  </conditionalFormatting>
  <conditionalFormatting sqref="K35">
    <cfRule type="cellIs" dxfId="2669" priority="101" stopIfTrue="1" operator="lessThan">
      <formula>$J$35</formula>
    </cfRule>
  </conditionalFormatting>
  <conditionalFormatting sqref="G36">
    <cfRule type="cellIs" dxfId="2668" priority="102" stopIfTrue="1" operator="lessThan">
      <formula>$F$36</formula>
    </cfRule>
  </conditionalFormatting>
  <conditionalFormatting sqref="I36">
    <cfRule type="cellIs" dxfId="2667" priority="103" stopIfTrue="1" operator="lessThan">
      <formula>$H$36</formula>
    </cfRule>
  </conditionalFormatting>
  <conditionalFormatting sqref="K36">
    <cfRule type="cellIs" dxfId="2666" priority="104" stopIfTrue="1" operator="lessThan">
      <formula>$J$36</formula>
    </cfRule>
  </conditionalFormatting>
  <conditionalFormatting sqref="F37">
    <cfRule type="cellIs" dxfId="2665" priority="105" stopIfTrue="1" operator="lessThan">
      <formula>$F$39</formula>
    </cfRule>
  </conditionalFormatting>
  <conditionalFormatting sqref="G37">
    <cfRule type="cellIs" dxfId="2664" priority="106" stopIfTrue="1" operator="lessThan">
      <formula>$F$37</formula>
    </cfRule>
  </conditionalFormatting>
  <conditionalFormatting sqref="H37">
    <cfRule type="cellIs" dxfId="2663" priority="107" stopIfTrue="1" operator="lessThan">
      <formula>$H$39</formula>
    </cfRule>
  </conditionalFormatting>
  <conditionalFormatting sqref="I37">
    <cfRule type="cellIs" dxfId="2662" priority="108" stopIfTrue="1" operator="lessThan">
      <formula>$H$37</formula>
    </cfRule>
  </conditionalFormatting>
  <conditionalFormatting sqref="J37">
    <cfRule type="cellIs" dxfId="2661" priority="109" stopIfTrue="1" operator="lessThan">
      <formula>$J$39</formula>
    </cfRule>
  </conditionalFormatting>
  <conditionalFormatting sqref="K37">
    <cfRule type="cellIs" dxfId="2660" priority="110" stopIfTrue="1" operator="lessThan">
      <formula>$J$37</formula>
    </cfRule>
  </conditionalFormatting>
  <conditionalFormatting sqref="G38">
    <cfRule type="cellIs" dxfId="2659" priority="111" stopIfTrue="1" operator="lessThan">
      <formula>$F$38</formula>
    </cfRule>
  </conditionalFormatting>
  <conditionalFormatting sqref="I38">
    <cfRule type="cellIs" dxfId="2658" priority="112" stopIfTrue="1" operator="lessThan">
      <formula>$H$38</formula>
    </cfRule>
  </conditionalFormatting>
  <conditionalFormatting sqref="K38">
    <cfRule type="cellIs" dxfId="2657" priority="113" stopIfTrue="1" operator="lessThan">
      <formula>$J$38</formula>
    </cfRule>
  </conditionalFormatting>
  <conditionalFormatting sqref="G39">
    <cfRule type="cellIs" dxfId="2656" priority="114" stopIfTrue="1" operator="lessThan">
      <formula>$F$39</formula>
    </cfRule>
  </conditionalFormatting>
  <conditionalFormatting sqref="I39">
    <cfRule type="cellIs" dxfId="2655" priority="115" stopIfTrue="1" operator="lessThan">
      <formula>$H$39</formula>
    </cfRule>
  </conditionalFormatting>
  <conditionalFormatting sqref="K39">
    <cfRule type="cellIs" dxfId="2654" priority="116" stopIfTrue="1" operator="lessThan">
      <formula>$J$39</formula>
    </cfRule>
  </conditionalFormatting>
  <conditionalFormatting sqref="G40">
    <cfRule type="cellIs" dxfId="2653" priority="117" stopIfTrue="1" operator="lessThan">
      <formula>$F$40</formula>
    </cfRule>
  </conditionalFormatting>
  <conditionalFormatting sqref="I40">
    <cfRule type="cellIs" dxfId="2652" priority="118" stopIfTrue="1" operator="lessThan">
      <formula>$H$40</formula>
    </cfRule>
  </conditionalFormatting>
  <conditionalFormatting sqref="K40">
    <cfRule type="cellIs" dxfId="2651" priority="119" stopIfTrue="1" operator="lessThan">
      <formula>$J$40</formula>
    </cfRule>
  </conditionalFormatting>
  <conditionalFormatting sqref="G41">
    <cfRule type="cellIs" dxfId="2650" priority="120" stopIfTrue="1" operator="lessThan">
      <formula>$F$41</formula>
    </cfRule>
  </conditionalFormatting>
  <conditionalFormatting sqref="I41">
    <cfRule type="cellIs" dxfId="2649" priority="121" stopIfTrue="1" operator="lessThan">
      <formula>$H$41</formula>
    </cfRule>
  </conditionalFormatting>
  <conditionalFormatting sqref="K41">
    <cfRule type="cellIs" dxfId="2648" priority="122" stopIfTrue="1" operator="lessThan">
      <formula>$J$41</formula>
    </cfRule>
  </conditionalFormatting>
  <conditionalFormatting sqref="G42">
    <cfRule type="cellIs" dxfId="2647" priority="123" stopIfTrue="1" operator="lessThan">
      <formula>$F$42</formula>
    </cfRule>
  </conditionalFormatting>
  <conditionalFormatting sqref="I42">
    <cfRule type="cellIs" dxfId="2646" priority="124" stopIfTrue="1" operator="lessThan">
      <formula>$H$42</formula>
    </cfRule>
  </conditionalFormatting>
  <conditionalFormatting sqref="K42">
    <cfRule type="cellIs" dxfId="2645" priority="125" stopIfTrue="1" operator="lessThan">
      <formula>$J$42</formula>
    </cfRule>
  </conditionalFormatting>
  <conditionalFormatting sqref="G43">
    <cfRule type="cellIs" dxfId="2644" priority="126" stopIfTrue="1" operator="lessThan">
      <formula>$F$43</formula>
    </cfRule>
  </conditionalFormatting>
  <conditionalFormatting sqref="I43">
    <cfRule type="cellIs" dxfId="2643" priority="127" stopIfTrue="1" operator="lessThan">
      <formula>$H$43</formula>
    </cfRule>
  </conditionalFormatting>
  <conditionalFormatting sqref="K43">
    <cfRule type="cellIs" dxfId="2642" priority="128" stopIfTrue="1" operator="lessThan">
      <formula>$J$43</formula>
    </cfRule>
  </conditionalFormatting>
  <conditionalFormatting sqref="F44">
    <cfRule type="cellIs" dxfId="2641" priority="129" stopIfTrue="1" operator="lessThan">
      <formula>$F$46</formula>
    </cfRule>
    <cfRule type="cellIs" dxfId="2640" priority="130" stopIfTrue="1" operator="lessThan">
      <formula>$F$46</formula>
    </cfRule>
  </conditionalFormatting>
  <conditionalFormatting sqref="G44">
    <cfRule type="cellIs" dxfId="2639" priority="131" stopIfTrue="1" operator="lessThan">
      <formula>$F$44</formula>
    </cfRule>
  </conditionalFormatting>
  <conditionalFormatting sqref="H44">
    <cfRule type="cellIs" dxfId="2638" priority="132" stopIfTrue="1" operator="lessThan">
      <formula>$H$46</formula>
    </cfRule>
  </conditionalFormatting>
  <conditionalFormatting sqref="I44">
    <cfRule type="cellIs" dxfId="2637" priority="133" stopIfTrue="1" operator="lessThan">
      <formula>$H$44</formula>
    </cfRule>
  </conditionalFormatting>
  <conditionalFormatting sqref="J44">
    <cfRule type="cellIs" dxfId="2636" priority="134" stopIfTrue="1" operator="lessThan">
      <formula>$J$46</formula>
    </cfRule>
  </conditionalFormatting>
  <conditionalFormatting sqref="K44">
    <cfRule type="cellIs" dxfId="2635" priority="135" stopIfTrue="1" operator="lessThan">
      <formula>$J$44</formula>
    </cfRule>
  </conditionalFormatting>
  <conditionalFormatting sqref="G45">
    <cfRule type="cellIs" dxfId="2634" priority="136" stopIfTrue="1" operator="lessThan">
      <formula>$F$45</formula>
    </cfRule>
  </conditionalFormatting>
  <conditionalFormatting sqref="I45">
    <cfRule type="cellIs" dxfId="2633" priority="137" stopIfTrue="1" operator="lessThan">
      <formula>$H$45</formula>
    </cfRule>
  </conditionalFormatting>
  <conditionalFormatting sqref="K45">
    <cfRule type="cellIs" dxfId="2632" priority="138" stopIfTrue="1" operator="lessThan">
      <formula>$J$45</formula>
    </cfRule>
  </conditionalFormatting>
  <conditionalFormatting sqref="G46">
    <cfRule type="cellIs" dxfId="2631" priority="139" stopIfTrue="1" operator="lessThan">
      <formula>$F$46</formula>
    </cfRule>
  </conditionalFormatting>
  <conditionalFormatting sqref="I46">
    <cfRule type="cellIs" dxfId="2630" priority="140" stopIfTrue="1" operator="lessThan">
      <formula>$H$46</formula>
    </cfRule>
  </conditionalFormatting>
  <conditionalFormatting sqref="K46">
    <cfRule type="cellIs" dxfId="2629" priority="141" stopIfTrue="1" operator="lessThan">
      <formula>$J$46</formula>
    </cfRule>
  </conditionalFormatting>
  <conditionalFormatting sqref="G47">
    <cfRule type="cellIs" dxfId="2628" priority="142" stopIfTrue="1" operator="lessThan">
      <formula>$F$47</formula>
    </cfRule>
  </conditionalFormatting>
  <conditionalFormatting sqref="I47">
    <cfRule type="cellIs" dxfId="2627" priority="143" stopIfTrue="1" operator="lessThan">
      <formula>$H$47</formula>
    </cfRule>
  </conditionalFormatting>
  <conditionalFormatting sqref="K47">
    <cfRule type="cellIs" dxfId="2626" priority="144" stopIfTrue="1" operator="lessThan">
      <formula>$J$47</formula>
    </cfRule>
  </conditionalFormatting>
  <conditionalFormatting sqref="G48">
    <cfRule type="cellIs" dxfId="2625" priority="145" stopIfTrue="1" operator="lessThan">
      <formula>$F$48</formula>
    </cfRule>
  </conditionalFormatting>
  <conditionalFormatting sqref="I48">
    <cfRule type="cellIs" dxfId="2624" priority="146" stopIfTrue="1" operator="lessThan">
      <formula>$H$48</formula>
    </cfRule>
  </conditionalFormatting>
  <conditionalFormatting sqref="K48">
    <cfRule type="cellIs" dxfId="2623" priority="147" stopIfTrue="1" operator="lessThan">
      <formula>$J$48</formula>
    </cfRule>
  </conditionalFormatting>
  <conditionalFormatting sqref="G49">
    <cfRule type="cellIs" dxfId="2622" priority="148" stopIfTrue="1" operator="lessThan">
      <formula>$F$49</formula>
    </cfRule>
  </conditionalFormatting>
  <conditionalFormatting sqref="I49">
    <cfRule type="cellIs" dxfId="2621" priority="149" stopIfTrue="1" operator="lessThan">
      <formula>$H$49</formula>
    </cfRule>
  </conditionalFormatting>
  <conditionalFormatting sqref="K49">
    <cfRule type="cellIs" dxfId="2620" priority="150" stopIfTrue="1" operator="lessThan">
      <formula>$J$49</formula>
    </cfRule>
  </conditionalFormatting>
  <conditionalFormatting sqref="G50">
    <cfRule type="cellIs" dxfId="2619" priority="151" stopIfTrue="1" operator="lessThan">
      <formula>$F$50</formula>
    </cfRule>
  </conditionalFormatting>
  <conditionalFormatting sqref="I50">
    <cfRule type="cellIs" dxfId="2618" priority="152" stopIfTrue="1" operator="lessThan">
      <formula>$H$50</formula>
    </cfRule>
  </conditionalFormatting>
  <conditionalFormatting sqref="K50">
    <cfRule type="cellIs" dxfId="2617" priority="153" stopIfTrue="1" operator="lessThan">
      <formula>$J$50</formula>
    </cfRule>
  </conditionalFormatting>
  <conditionalFormatting sqref="F51">
    <cfRule type="cellIs" dxfId="2616" priority="154" stopIfTrue="1" operator="lessThan">
      <formula>$F$53</formula>
    </cfRule>
    <cfRule type="cellIs" dxfId="2615" priority="155" stopIfTrue="1" operator="lessThan">
      <formula>$F$53</formula>
    </cfRule>
  </conditionalFormatting>
  <conditionalFormatting sqref="G51">
    <cfRule type="cellIs" dxfId="2614" priority="156" stopIfTrue="1" operator="lessThan">
      <formula>$F$51</formula>
    </cfRule>
  </conditionalFormatting>
  <conditionalFormatting sqref="H51">
    <cfRule type="cellIs" dxfId="2613" priority="157" stopIfTrue="1" operator="lessThan">
      <formula>$H$53</formula>
    </cfRule>
    <cfRule type="cellIs" dxfId="2612" priority="158" stopIfTrue="1" operator="lessThan">
      <formula>$F$53</formula>
    </cfRule>
    <cfRule type="cellIs" dxfId="2611" priority="159" stopIfTrue="1" operator="lessThan">
      <formula>$F$53</formula>
    </cfRule>
  </conditionalFormatting>
  <conditionalFormatting sqref="I51">
    <cfRule type="cellIs" dxfId="2610" priority="160" stopIfTrue="1" operator="lessThan">
      <formula>$H$51</formula>
    </cfRule>
  </conditionalFormatting>
  <conditionalFormatting sqref="J51">
    <cfRule type="cellIs" dxfId="2609" priority="161" stopIfTrue="1" operator="lessThan">
      <formula>$J$53</formula>
    </cfRule>
  </conditionalFormatting>
  <conditionalFormatting sqref="K51">
    <cfRule type="cellIs" dxfId="2608" priority="162" stopIfTrue="1" operator="lessThan">
      <formula>$J$51</formula>
    </cfRule>
  </conditionalFormatting>
  <conditionalFormatting sqref="G52">
    <cfRule type="cellIs" dxfId="2607" priority="163" stopIfTrue="1" operator="lessThan">
      <formula>$F$52</formula>
    </cfRule>
  </conditionalFormatting>
  <conditionalFormatting sqref="I52">
    <cfRule type="cellIs" dxfId="2606" priority="164" stopIfTrue="1" operator="lessThan">
      <formula>$H$52</formula>
    </cfRule>
  </conditionalFormatting>
  <conditionalFormatting sqref="K52">
    <cfRule type="cellIs" dxfId="2605" priority="165" stopIfTrue="1" operator="lessThan">
      <formula>$J$52</formula>
    </cfRule>
  </conditionalFormatting>
  <conditionalFormatting sqref="G53">
    <cfRule type="cellIs" dxfId="2604" priority="166" stopIfTrue="1" operator="lessThan">
      <formula>$F$53</formula>
    </cfRule>
  </conditionalFormatting>
  <conditionalFormatting sqref="I53">
    <cfRule type="cellIs" dxfId="2603" priority="167" stopIfTrue="1" operator="lessThan">
      <formula>$H$53</formula>
    </cfRule>
  </conditionalFormatting>
  <conditionalFormatting sqref="K53">
    <cfRule type="cellIs" dxfId="2602" priority="168" stopIfTrue="1" operator="lessThan">
      <formula>$J$53</formula>
    </cfRule>
  </conditionalFormatting>
  <conditionalFormatting sqref="G54">
    <cfRule type="cellIs" dxfId="2601" priority="169" stopIfTrue="1" operator="lessThan">
      <formula>$F$54</formula>
    </cfRule>
  </conditionalFormatting>
  <conditionalFormatting sqref="I54">
    <cfRule type="cellIs" dxfId="2600" priority="170" stopIfTrue="1" operator="lessThan">
      <formula>$H$54</formula>
    </cfRule>
  </conditionalFormatting>
  <conditionalFormatting sqref="K54">
    <cfRule type="cellIs" dxfId="2599" priority="171" stopIfTrue="1" operator="lessThan">
      <formula>$J$54</formula>
    </cfRule>
  </conditionalFormatting>
  <conditionalFormatting sqref="G55">
    <cfRule type="cellIs" dxfId="2598" priority="172" stopIfTrue="1" operator="lessThan">
      <formula>$F$55</formula>
    </cfRule>
  </conditionalFormatting>
  <conditionalFormatting sqref="I55">
    <cfRule type="cellIs" dxfId="2597" priority="173" stopIfTrue="1" operator="lessThan">
      <formula>$H$55</formula>
    </cfRule>
  </conditionalFormatting>
  <conditionalFormatting sqref="K55">
    <cfRule type="cellIs" dxfId="2596" priority="174" stopIfTrue="1" operator="lessThan">
      <formula>$J$55</formula>
    </cfRule>
  </conditionalFormatting>
  <conditionalFormatting sqref="F56">
    <cfRule type="cellIs" dxfId="2595" priority="175" stopIfTrue="1" operator="lessThan">
      <formula>$F$58</formula>
    </cfRule>
  </conditionalFormatting>
  <conditionalFormatting sqref="G56">
    <cfRule type="cellIs" dxfId="2594" priority="176" stopIfTrue="1" operator="lessThan">
      <formula>$F$56</formula>
    </cfRule>
  </conditionalFormatting>
  <conditionalFormatting sqref="H56">
    <cfRule type="cellIs" dxfId="2593" priority="177" stopIfTrue="1" operator="lessThan">
      <formula>$H$58</formula>
    </cfRule>
  </conditionalFormatting>
  <conditionalFormatting sqref="I56">
    <cfRule type="cellIs" dxfId="2592" priority="178" stopIfTrue="1" operator="lessThan">
      <formula>$H$56</formula>
    </cfRule>
  </conditionalFormatting>
  <conditionalFormatting sqref="J56">
    <cfRule type="cellIs" dxfId="2591" priority="179" stopIfTrue="1" operator="lessThan">
      <formula>$J$58</formula>
    </cfRule>
  </conditionalFormatting>
  <conditionalFormatting sqref="K56">
    <cfRule type="cellIs" dxfId="2590" priority="180" stopIfTrue="1" operator="lessThan">
      <formula>$J$56</formula>
    </cfRule>
  </conditionalFormatting>
  <conditionalFormatting sqref="G57">
    <cfRule type="cellIs" dxfId="2589" priority="181" stopIfTrue="1" operator="lessThan">
      <formula>$F$57</formula>
    </cfRule>
  </conditionalFormatting>
  <conditionalFormatting sqref="I57">
    <cfRule type="cellIs" dxfId="2588" priority="182" stopIfTrue="1" operator="lessThan">
      <formula>$H$57</formula>
    </cfRule>
  </conditionalFormatting>
  <conditionalFormatting sqref="K57">
    <cfRule type="cellIs" dxfId="2587" priority="183" stopIfTrue="1" operator="lessThan">
      <formula>$J$57</formula>
    </cfRule>
  </conditionalFormatting>
  <conditionalFormatting sqref="G58">
    <cfRule type="cellIs" dxfId="2586" priority="184" stopIfTrue="1" operator="lessThan">
      <formula>$F$58</formula>
    </cfRule>
  </conditionalFormatting>
  <conditionalFormatting sqref="I58">
    <cfRule type="cellIs" dxfId="2585" priority="185" stopIfTrue="1" operator="lessThan">
      <formula>$H$58</formula>
    </cfRule>
  </conditionalFormatting>
  <conditionalFormatting sqref="K58">
    <cfRule type="cellIs" dxfId="2584" priority="186" stopIfTrue="1" operator="lessThan">
      <formula>$J$58</formula>
    </cfRule>
  </conditionalFormatting>
  <conditionalFormatting sqref="G59">
    <cfRule type="cellIs" dxfId="2583" priority="187" stopIfTrue="1" operator="lessThan">
      <formula>$F$59</formula>
    </cfRule>
  </conditionalFormatting>
  <conditionalFormatting sqref="I59">
    <cfRule type="cellIs" dxfId="2582" priority="188" stopIfTrue="1" operator="lessThan">
      <formula>$H$59</formula>
    </cfRule>
  </conditionalFormatting>
  <conditionalFormatting sqref="K59">
    <cfRule type="cellIs" dxfId="2581" priority="189" stopIfTrue="1" operator="lessThan">
      <formula>$J$59</formula>
    </cfRule>
  </conditionalFormatting>
  <conditionalFormatting sqref="G60">
    <cfRule type="cellIs" dxfId="2580" priority="190" stopIfTrue="1" operator="lessThan">
      <formula>$F$60</formula>
    </cfRule>
  </conditionalFormatting>
  <conditionalFormatting sqref="I60">
    <cfRule type="cellIs" dxfId="2579" priority="191" stopIfTrue="1" operator="lessThan">
      <formula>$H$60</formula>
    </cfRule>
  </conditionalFormatting>
  <conditionalFormatting sqref="K60">
    <cfRule type="cellIs" dxfId="2578" priority="192" stopIfTrue="1" operator="lessThan">
      <formula>$J$60</formula>
    </cfRule>
  </conditionalFormatting>
  <conditionalFormatting sqref="F61">
    <cfRule type="cellIs" dxfId="2577" priority="193" stopIfTrue="1" operator="lessThan">
      <formula>$F$63</formula>
    </cfRule>
  </conditionalFormatting>
  <conditionalFormatting sqref="G61">
    <cfRule type="cellIs" dxfId="2576" priority="194" stopIfTrue="1" operator="lessThan">
      <formula>$F$61</formula>
    </cfRule>
  </conditionalFormatting>
  <conditionalFormatting sqref="H61">
    <cfRule type="cellIs" dxfId="2575" priority="195" stopIfTrue="1" operator="lessThan">
      <formula>$H$63</formula>
    </cfRule>
  </conditionalFormatting>
  <conditionalFormatting sqref="I61">
    <cfRule type="cellIs" dxfId="2574" priority="196" stopIfTrue="1" operator="lessThan">
      <formula>$H$61</formula>
    </cfRule>
  </conditionalFormatting>
  <conditionalFormatting sqref="J61">
    <cfRule type="cellIs" dxfId="2573" priority="197" stopIfTrue="1" operator="lessThan">
      <formula>$J$63</formula>
    </cfRule>
  </conditionalFormatting>
  <conditionalFormatting sqref="K61">
    <cfRule type="cellIs" dxfId="2572" priority="198" stopIfTrue="1" operator="lessThan">
      <formula>$J$61</formula>
    </cfRule>
  </conditionalFormatting>
  <conditionalFormatting sqref="G62">
    <cfRule type="cellIs" dxfId="2571" priority="199" stopIfTrue="1" operator="lessThan">
      <formula>$F$62</formula>
    </cfRule>
  </conditionalFormatting>
  <conditionalFormatting sqref="I62">
    <cfRule type="cellIs" dxfId="2570" priority="200" stopIfTrue="1" operator="lessThan">
      <formula>$H$62</formula>
    </cfRule>
  </conditionalFormatting>
  <conditionalFormatting sqref="K62">
    <cfRule type="cellIs" dxfId="2569" priority="201" stopIfTrue="1" operator="lessThan">
      <formula>$J$62</formula>
    </cfRule>
  </conditionalFormatting>
  <conditionalFormatting sqref="G63">
    <cfRule type="cellIs" dxfId="2568" priority="202" stopIfTrue="1" operator="lessThan">
      <formula>$F$63</formula>
    </cfRule>
  </conditionalFormatting>
  <conditionalFormatting sqref="I63">
    <cfRule type="cellIs" dxfId="2567" priority="203" stopIfTrue="1" operator="lessThan">
      <formula>$H$63</formula>
    </cfRule>
  </conditionalFormatting>
  <conditionalFormatting sqref="K63">
    <cfRule type="cellIs" dxfId="2566" priority="204" stopIfTrue="1" operator="lessThan">
      <formula>$J$63</formula>
    </cfRule>
  </conditionalFormatting>
  <conditionalFormatting sqref="G64">
    <cfRule type="cellIs" dxfId="2565" priority="205" stopIfTrue="1" operator="lessThan">
      <formula>$F$64</formula>
    </cfRule>
  </conditionalFormatting>
  <conditionalFormatting sqref="I64">
    <cfRule type="cellIs" dxfId="2564" priority="206" stopIfTrue="1" operator="lessThan">
      <formula>$H$64</formula>
    </cfRule>
  </conditionalFormatting>
  <conditionalFormatting sqref="K64">
    <cfRule type="cellIs" dxfId="2563" priority="207" stopIfTrue="1" operator="lessThan">
      <formula>$J$64</formula>
    </cfRule>
  </conditionalFormatting>
  <conditionalFormatting sqref="G65">
    <cfRule type="cellIs" dxfId="2562" priority="208" stopIfTrue="1" operator="lessThan">
      <formula>$F$65</formula>
    </cfRule>
  </conditionalFormatting>
  <conditionalFormatting sqref="I65">
    <cfRule type="cellIs" dxfId="2561" priority="209" stopIfTrue="1" operator="lessThan">
      <formula>$H$65</formula>
    </cfRule>
  </conditionalFormatting>
  <conditionalFormatting sqref="K65">
    <cfRule type="cellIs" dxfId="2560" priority="210" stopIfTrue="1" operator="lessThan">
      <formula>$J$65</formula>
    </cfRule>
  </conditionalFormatting>
  <conditionalFormatting sqref="F66">
    <cfRule type="cellIs" dxfId="2559" priority="211" stopIfTrue="1" operator="lessThan">
      <formula>$F$68</formula>
    </cfRule>
  </conditionalFormatting>
  <conditionalFormatting sqref="G66">
    <cfRule type="cellIs" dxfId="2558" priority="212" stopIfTrue="1" operator="lessThan">
      <formula>$F$66</formula>
    </cfRule>
  </conditionalFormatting>
  <conditionalFormatting sqref="H66">
    <cfRule type="cellIs" dxfId="2557" priority="213" stopIfTrue="1" operator="lessThan">
      <formula>$H$68</formula>
    </cfRule>
  </conditionalFormatting>
  <conditionalFormatting sqref="I66">
    <cfRule type="cellIs" dxfId="2556" priority="214" stopIfTrue="1" operator="lessThan">
      <formula>$H$66</formula>
    </cfRule>
  </conditionalFormatting>
  <conditionalFormatting sqref="J66">
    <cfRule type="cellIs" dxfId="2555" priority="215" stopIfTrue="1" operator="lessThan">
      <formula>$J$68</formula>
    </cfRule>
  </conditionalFormatting>
  <conditionalFormatting sqref="K66">
    <cfRule type="cellIs" dxfId="2554" priority="216" stopIfTrue="1" operator="lessThan">
      <formula>$J$66</formula>
    </cfRule>
  </conditionalFormatting>
  <conditionalFormatting sqref="G67">
    <cfRule type="cellIs" dxfId="2553" priority="217" stopIfTrue="1" operator="lessThan">
      <formula>$F$67</formula>
    </cfRule>
  </conditionalFormatting>
  <conditionalFormatting sqref="I67">
    <cfRule type="cellIs" dxfId="2552" priority="218" stopIfTrue="1" operator="lessThan">
      <formula>$H$67</formula>
    </cfRule>
  </conditionalFormatting>
  <conditionalFormatting sqref="K67">
    <cfRule type="cellIs" dxfId="2551" priority="219" stopIfTrue="1" operator="lessThan">
      <formula>$J$67</formula>
    </cfRule>
  </conditionalFormatting>
  <conditionalFormatting sqref="G68">
    <cfRule type="cellIs" dxfId="2550" priority="220" stopIfTrue="1" operator="lessThan">
      <formula>$F$68</formula>
    </cfRule>
  </conditionalFormatting>
  <conditionalFormatting sqref="I68">
    <cfRule type="cellIs" dxfId="2549" priority="221" stopIfTrue="1" operator="lessThan">
      <formula>$H$68</formula>
    </cfRule>
  </conditionalFormatting>
  <conditionalFormatting sqref="K68">
    <cfRule type="cellIs" dxfId="2548" priority="222" stopIfTrue="1" operator="lessThan">
      <formula>$J$68</formula>
    </cfRule>
  </conditionalFormatting>
  <conditionalFormatting sqref="G69">
    <cfRule type="cellIs" dxfId="2547" priority="223" stopIfTrue="1" operator="lessThan">
      <formula>$F$69</formula>
    </cfRule>
  </conditionalFormatting>
  <conditionalFormatting sqref="I69">
    <cfRule type="cellIs" dxfId="2546" priority="224" stopIfTrue="1" operator="lessThan">
      <formula>$H$69</formula>
    </cfRule>
  </conditionalFormatting>
  <conditionalFormatting sqref="K69">
    <cfRule type="cellIs" dxfId="2545" priority="225" stopIfTrue="1" operator="lessThan">
      <formula>$J$69</formula>
    </cfRule>
  </conditionalFormatting>
  <conditionalFormatting sqref="G70">
    <cfRule type="cellIs" dxfId="2544" priority="226" stopIfTrue="1" operator="lessThan">
      <formula>$F$70</formula>
    </cfRule>
    <cfRule type="cellIs" dxfId="2543" priority="227" stopIfTrue="1" operator="lessThan">
      <formula>$F$70</formula>
    </cfRule>
  </conditionalFormatting>
  <conditionalFormatting sqref="I70">
    <cfRule type="cellIs" dxfId="2542" priority="228" stopIfTrue="1" operator="lessThan">
      <formula>$H$70</formula>
    </cfRule>
  </conditionalFormatting>
  <conditionalFormatting sqref="K70">
    <cfRule type="cellIs" dxfId="2541" priority="229" stopIfTrue="1" operator="lessThan">
      <formula>$J$70</formula>
    </cfRule>
  </conditionalFormatting>
  <conditionalFormatting sqref="G71">
    <cfRule type="cellIs" dxfId="2540" priority="230" stopIfTrue="1" operator="lessThan">
      <formula>$F$71</formula>
    </cfRule>
  </conditionalFormatting>
  <conditionalFormatting sqref="I71">
    <cfRule type="cellIs" dxfId="2539" priority="231" stopIfTrue="1" operator="lessThan">
      <formula>$H$71</formula>
    </cfRule>
  </conditionalFormatting>
  <conditionalFormatting sqref="K71">
    <cfRule type="cellIs" dxfId="2538" priority="232" stopIfTrue="1" operator="lessThan">
      <formula>$J$71</formula>
    </cfRule>
  </conditionalFormatting>
  <conditionalFormatting sqref="G72">
    <cfRule type="cellIs" dxfId="2537" priority="233" stopIfTrue="1" operator="lessThan">
      <formula>$F$72</formula>
    </cfRule>
  </conditionalFormatting>
  <conditionalFormatting sqref="I72">
    <cfRule type="cellIs" dxfId="2536" priority="234" stopIfTrue="1" operator="lessThan">
      <formula>$H$72</formula>
    </cfRule>
  </conditionalFormatting>
  <conditionalFormatting sqref="K72">
    <cfRule type="cellIs" dxfId="2535" priority="235" stopIfTrue="1" operator="lessThan">
      <formula>$J$72</formula>
    </cfRule>
  </conditionalFormatting>
  <conditionalFormatting sqref="G73">
    <cfRule type="cellIs" dxfId="2534" priority="236" stopIfTrue="1" operator="lessThan">
      <formula>$F$73</formula>
    </cfRule>
  </conditionalFormatting>
  <conditionalFormatting sqref="I73">
    <cfRule type="cellIs" dxfId="2533" priority="237" stopIfTrue="1" operator="lessThan">
      <formula>$H$73</formula>
    </cfRule>
  </conditionalFormatting>
  <conditionalFormatting sqref="K73">
    <cfRule type="cellIs" dxfId="2532" priority="238" stopIfTrue="1" operator="lessThan">
      <formula>$J$73</formula>
    </cfRule>
  </conditionalFormatting>
  <conditionalFormatting sqref="G74">
    <cfRule type="cellIs" dxfId="2531" priority="239" stopIfTrue="1" operator="lessThan">
      <formula>$F$74</formula>
    </cfRule>
  </conditionalFormatting>
  <conditionalFormatting sqref="I74">
    <cfRule type="cellIs" dxfId="2530" priority="240" stopIfTrue="1" operator="lessThan">
      <formula>$H$74</formula>
    </cfRule>
  </conditionalFormatting>
  <conditionalFormatting sqref="K74">
    <cfRule type="cellIs" dxfId="2529" priority="241" stopIfTrue="1" operator="lessThan">
      <formula>$J$74</formula>
    </cfRule>
  </conditionalFormatting>
  <conditionalFormatting sqref="G75">
    <cfRule type="cellIs" dxfId="2528" priority="242" stopIfTrue="1" operator="lessThan">
      <formula>$F$75</formula>
    </cfRule>
  </conditionalFormatting>
  <conditionalFormatting sqref="I75">
    <cfRule type="cellIs" dxfId="2527" priority="243" stopIfTrue="1" operator="lessThan">
      <formula>$H$75</formula>
    </cfRule>
  </conditionalFormatting>
  <conditionalFormatting sqref="K75">
    <cfRule type="cellIs" dxfId="2526" priority="244" stopIfTrue="1" operator="lessThan">
      <formula>$J$75</formula>
    </cfRule>
  </conditionalFormatting>
  <conditionalFormatting sqref="G76">
    <cfRule type="cellIs" dxfId="2525" priority="245" stopIfTrue="1" operator="lessThan">
      <formula>$F$76</formula>
    </cfRule>
  </conditionalFormatting>
  <conditionalFormatting sqref="I76">
    <cfRule type="cellIs" dxfId="2524" priority="246" stopIfTrue="1" operator="lessThan">
      <formula>$H$76</formula>
    </cfRule>
  </conditionalFormatting>
  <conditionalFormatting sqref="K76">
    <cfRule type="cellIs" dxfId="2523" priority="247" stopIfTrue="1" operator="lessThan">
      <formula>$J$76</formula>
    </cfRule>
  </conditionalFormatting>
  <conditionalFormatting sqref="G77">
    <cfRule type="cellIs" dxfId="2522" priority="248" stopIfTrue="1" operator="lessThan">
      <formula>$F$77</formula>
    </cfRule>
  </conditionalFormatting>
  <conditionalFormatting sqref="I77">
    <cfRule type="cellIs" dxfId="2521" priority="249" stopIfTrue="1" operator="lessThan">
      <formula>$H$77</formula>
    </cfRule>
  </conditionalFormatting>
  <conditionalFormatting sqref="K77">
    <cfRule type="cellIs" dxfId="2520" priority="250" stopIfTrue="1" operator="lessThan">
      <formula>$J$77</formula>
    </cfRule>
  </conditionalFormatting>
  <conditionalFormatting sqref="G78">
    <cfRule type="cellIs" dxfId="2519" priority="251" stopIfTrue="1" operator="lessThan">
      <formula>$F$78</formula>
    </cfRule>
  </conditionalFormatting>
  <conditionalFormatting sqref="I78">
    <cfRule type="cellIs" dxfId="2518" priority="252" stopIfTrue="1" operator="lessThan">
      <formula>$H$78</formula>
    </cfRule>
  </conditionalFormatting>
  <conditionalFormatting sqref="K78">
    <cfRule type="cellIs" dxfId="2517" priority="253" stopIfTrue="1" operator="lessThan">
      <formula>$J$78</formula>
    </cfRule>
  </conditionalFormatting>
  <conditionalFormatting sqref="F79">
    <cfRule type="cellIs" dxfId="2516" priority="254" stopIfTrue="1" operator="lessThan">
      <formula>$F$81</formula>
    </cfRule>
  </conditionalFormatting>
  <conditionalFormatting sqref="G79">
    <cfRule type="cellIs" dxfId="2515" priority="255" stopIfTrue="1" operator="lessThan">
      <formula>$F$79</formula>
    </cfRule>
  </conditionalFormatting>
  <conditionalFormatting sqref="H79">
    <cfRule type="cellIs" dxfId="2514" priority="256" stopIfTrue="1" operator="lessThan">
      <formula>$H$81</formula>
    </cfRule>
  </conditionalFormatting>
  <conditionalFormatting sqref="I79">
    <cfRule type="cellIs" dxfId="2513" priority="257" stopIfTrue="1" operator="lessThan">
      <formula>$H$79</formula>
    </cfRule>
  </conditionalFormatting>
  <conditionalFormatting sqref="J79">
    <cfRule type="cellIs" dxfId="2512" priority="258" stopIfTrue="1" operator="lessThan">
      <formula>$J$81</formula>
    </cfRule>
  </conditionalFormatting>
  <conditionalFormatting sqref="K79">
    <cfRule type="cellIs" dxfId="2511" priority="259" stopIfTrue="1" operator="lessThan">
      <formula>$J$79</formula>
    </cfRule>
  </conditionalFormatting>
  <conditionalFormatting sqref="G80">
    <cfRule type="cellIs" dxfId="2510" priority="260" stopIfTrue="1" operator="lessThan">
      <formula>$F$80</formula>
    </cfRule>
  </conditionalFormatting>
  <conditionalFormatting sqref="I80">
    <cfRule type="cellIs" dxfId="2509" priority="261" stopIfTrue="1" operator="lessThan">
      <formula>$H$80</formula>
    </cfRule>
  </conditionalFormatting>
  <conditionalFormatting sqref="K80">
    <cfRule type="cellIs" dxfId="2508" priority="262" stopIfTrue="1" operator="lessThan">
      <formula>$J$80</formula>
    </cfRule>
  </conditionalFormatting>
  <conditionalFormatting sqref="G81">
    <cfRule type="cellIs" dxfId="2507" priority="263" stopIfTrue="1" operator="lessThan">
      <formula>$F$81</formula>
    </cfRule>
  </conditionalFormatting>
  <conditionalFormatting sqref="I81">
    <cfRule type="cellIs" dxfId="2506" priority="264" stopIfTrue="1" operator="lessThan">
      <formula>$H$81</formula>
    </cfRule>
  </conditionalFormatting>
  <conditionalFormatting sqref="K81">
    <cfRule type="cellIs" dxfId="2505" priority="265" stopIfTrue="1" operator="lessThan">
      <formula>$J$81</formula>
    </cfRule>
  </conditionalFormatting>
  <conditionalFormatting sqref="G82">
    <cfRule type="cellIs" dxfId="2504" priority="266" stopIfTrue="1" operator="lessThan">
      <formula>$F$82</formula>
    </cfRule>
  </conditionalFormatting>
  <conditionalFormatting sqref="I82">
    <cfRule type="cellIs" dxfId="2503" priority="267" stopIfTrue="1" operator="lessThan">
      <formula>$H$82</formula>
    </cfRule>
  </conditionalFormatting>
  <conditionalFormatting sqref="K82">
    <cfRule type="cellIs" dxfId="2502" priority="268" stopIfTrue="1" operator="lessThan">
      <formula>$J$82</formula>
    </cfRule>
  </conditionalFormatting>
  <conditionalFormatting sqref="G83">
    <cfRule type="cellIs" dxfId="2501" priority="269" stopIfTrue="1" operator="lessThan">
      <formula>$F$83</formula>
    </cfRule>
  </conditionalFormatting>
  <conditionalFormatting sqref="I83">
    <cfRule type="cellIs" dxfId="2500" priority="270" stopIfTrue="1" operator="lessThan">
      <formula>$H$83</formula>
    </cfRule>
  </conditionalFormatting>
  <conditionalFormatting sqref="K83">
    <cfRule type="cellIs" dxfId="2499" priority="271" stopIfTrue="1" operator="lessThan">
      <formula>$J$83</formula>
    </cfRule>
  </conditionalFormatting>
  <conditionalFormatting sqref="F84">
    <cfRule type="cellIs" dxfId="2498" priority="272" stopIfTrue="1" operator="lessThan">
      <formula>$F$86</formula>
    </cfRule>
  </conditionalFormatting>
  <conditionalFormatting sqref="G84">
    <cfRule type="cellIs" dxfId="2497" priority="273" stopIfTrue="1" operator="lessThan">
      <formula>$F$84</formula>
    </cfRule>
  </conditionalFormatting>
  <conditionalFormatting sqref="H84">
    <cfRule type="cellIs" dxfId="2496" priority="274" stopIfTrue="1" operator="lessThan">
      <formula>$H$86</formula>
    </cfRule>
  </conditionalFormatting>
  <conditionalFormatting sqref="I84">
    <cfRule type="cellIs" dxfId="2495" priority="275" stopIfTrue="1" operator="lessThan">
      <formula>$H$84</formula>
    </cfRule>
  </conditionalFormatting>
  <conditionalFormatting sqref="J84">
    <cfRule type="cellIs" dxfId="2494" priority="276" stopIfTrue="1" operator="lessThan">
      <formula>$J$86</formula>
    </cfRule>
  </conditionalFormatting>
  <conditionalFormatting sqref="K84">
    <cfRule type="cellIs" dxfId="2493" priority="277" stopIfTrue="1" operator="lessThan">
      <formula>$J$84</formula>
    </cfRule>
  </conditionalFormatting>
  <conditionalFormatting sqref="G85">
    <cfRule type="cellIs" dxfId="2492" priority="278" stopIfTrue="1" operator="lessThan">
      <formula>$F$85</formula>
    </cfRule>
  </conditionalFormatting>
  <conditionalFormatting sqref="I85">
    <cfRule type="cellIs" dxfId="2491" priority="279" stopIfTrue="1" operator="lessThan">
      <formula>$H$85</formula>
    </cfRule>
  </conditionalFormatting>
  <conditionalFormatting sqref="K85">
    <cfRule type="cellIs" dxfId="2490" priority="280" stopIfTrue="1" operator="lessThan">
      <formula>$J$85</formula>
    </cfRule>
  </conditionalFormatting>
  <conditionalFormatting sqref="G86">
    <cfRule type="cellIs" dxfId="2489" priority="281" stopIfTrue="1" operator="lessThan">
      <formula>$F$86</formula>
    </cfRule>
  </conditionalFormatting>
  <conditionalFormatting sqref="I86">
    <cfRule type="cellIs" dxfId="2488" priority="282" stopIfTrue="1" operator="lessThan">
      <formula>$H$86</formula>
    </cfRule>
  </conditionalFormatting>
  <conditionalFormatting sqref="K86">
    <cfRule type="cellIs" dxfId="2487" priority="283" stopIfTrue="1" operator="lessThan">
      <formula>$J$86</formula>
    </cfRule>
  </conditionalFormatting>
  <conditionalFormatting sqref="G87">
    <cfRule type="cellIs" dxfId="2486" priority="284" stopIfTrue="1" operator="lessThan">
      <formula>$F$87</formula>
    </cfRule>
  </conditionalFormatting>
  <conditionalFormatting sqref="I87">
    <cfRule type="cellIs" dxfId="2485" priority="285" stopIfTrue="1" operator="lessThan">
      <formula>$H$87</formula>
    </cfRule>
  </conditionalFormatting>
  <conditionalFormatting sqref="K87">
    <cfRule type="cellIs" dxfId="2484" priority="286" stopIfTrue="1" operator="lessThan">
      <formula>$J$87</formula>
    </cfRule>
  </conditionalFormatting>
  <conditionalFormatting sqref="G88">
    <cfRule type="cellIs" dxfId="2483" priority="287" stopIfTrue="1" operator="lessThan">
      <formula>$F$88</formula>
    </cfRule>
  </conditionalFormatting>
  <conditionalFormatting sqref="I88">
    <cfRule type="cellIs" dxfId="2482" priority="288" stopIfTrue="1" operator="lessThan">
      <formula>$H$88</formula>
    </cfRule>
  </conditionalFormatting>
  <conditionalFormatting sqref="K88">
    <cfRule type="cellIs" dxfId="2481" priority="289" stopIfTrue="1" operator="lessThan">
      <formula>$J$88</formula>
    </cfRule>
  </conditionalFormatting>
  <conditionalFormatting sqref="F89">
    <cfRule type="cellIs" dxfId="2480" priority="290" stopIfTrue="1" operator="lessThan">
      <formula>$F$91</formula>
    </cfRule>
  </conditionalFormatting>
  <conditionalFormatting sqref="G89">
    <cfRule type="cellIs" dxfId="2479" priority="291" stopIfTrue="1" operator="lessThan">
      <formula>$F$89</formula>
    </cfRule>
  </conditionalFormatting>
  <conditionalFormatting sqref="H89">
    <cfRule type="cellIs" dxfId="2478" priority="292" stopIfTrue="1" operator="lessThan">
      <formula>$H$91</formula>
    </cfRule>
  </conditionalFormatting>
  <conditionalFormatting sqref="I89">
    <cfRule type="cellIs" dxfId="2477" priority="293" stopIfTrue="1" operator="lessThan">
      <formula>$H$89</formula>
    </cfRule>
  </conditionalFormatting>
  <conditionalFormatting sqref="J89">
    <cfRule type="cellIs" dxfId="2476" priority="294" stopIfTrue="1" operator="lessThan">
      <formula>$J$91</formula>
    </cfRule>
  </conditionalFormatting>
  <conditionalFormatting sqref="K89">
    <cfRule type="cellIs" dxfId="2475" priority="295" stopIfTrue="1" operator="lessThan">
      <formula>$J$89</formula>
    </cfRule>
  </conditionalFormatting>
  <conditionalFormatting sqref="G90">
    <cfRule type="cellIs" dxfId="2474" priority="296" stopIfTrue="1" operator="lessThan">
      <formula>$F$90</formula>
    </cfRule>
  </conditionalFormatting>
  <conditionalFormatting sqref="I90">
    <cfRule type="cellIs" dxfId="2473" priority="297" stopIfTrue="1" operator="lessThan">
      <formula>$H$90</formula>
    </cfRule>
  </conditionalFormatting>
  <conditionalFormatting sqref="K90">
    <cfRule type="cellIs" dxfId="2472" priority="298" stopIfTrue="1" operator="lessThan">
      <formula>$J$90</formula>
    </cfRule>
  </conditionalFormatting>
  <conditionalFormatting sqref="G91">
    <cfRule type="cellIs" dxfId="2471" priority="299" stopIfTrue="1" operator="lessThan">
      <formula>$F$91</formula>
    </cfRule>
  </conditionalFormatting>
  <conditionalFormatting sqref="I91">
    <cfRule type="cellIs" dxfId="2470" priority="300" stopIfTrue="1" operator="lessThan">
      <formula>$H$91</formula>
    </cfRule>
  </conditionalFormatting>
  <conditionalFormatting sqref="K91">
    <cfRule type="cellIs" dxfId="2469" priority="301" stopIfTrue="1" operator="lessThan">
      <formula>$J$91</formula>
    </cfRule>
  </conditionalFormatting>
  <conditionalFormatting sqref="G92">
    <cfRule type="cellIs" dxfId="2468" priority="302" stopIfTrue="1" operator="lessThan">
      <formula>$F$92</formula>
    </cfRule>
  </conditionalFormatting>
  <conditionalFormatting sqref="I92">
    <cfRule type="cellIs" dxfId="2467" priority="303" stopIfTrue="1" operator="lessThan">
      <formula>$H$92</formula>
    </cfRule>
  </conditionalFormatting>
  <conditionalFormatting sqref="K92">
    <cfRule type="cellIs" dxfId="2466" priority="304" stopIfTrue="1" operator="lessThan">
      <formula>$J$92</formula>
    </cfRule>
  </conditionalFormatting>
  <conditionalFormatting sqref="G93">
    <cfRule type="cellIs" dxfId="2465" priority="305" stopIfTrue="1" operator="lessThan">
      <formula>$F$93</formula>
    </cfRule>
  </conditionalFormatting>
  <conditionalFormatting sqref="I93">
    <cfRule type="cellIs" dxfId="2464" priority="306" stopIfTrue="1" operator="lessThan">
      <formula>$H$93</formula>
    </cfRule>
  </conditionalFormatting>
  <conditionalFormatting sqref="K93">
    <cfRule type="cellIs" dxfId="2463" priority="307" stopIfTrue="1" operator="lessThan">
      <formula>$J$93</formula>
    </cfRule>
  </conditionalFormatting>
  <conditionalFormatting sqref="F94">
    <cfRule type="cellIs" dxfId="2462" priority="308" stopIfTrue="1" operator="lessThan">
      <formula>$F$96</formula>
    </cfRule>
  </conditionalFormatting>
  <conditionalFormatting sqref="G94">
    <cfRule type="cellIs" dxfId="2461" priority="309" stopIfTrue="1" operator="lessThan">
      <formula>$F$94</formula>
    </cfRule>
  </conditionalFormatting>
  <conditionalFormatting sqref="H94">
    <cfRule type="cellIs" dxfId="2460" priority="310" stopIfTrue="1" operator="lessThan">
      <formula>$H$96</formula>
    </cfRule>
  </conditionalFormatting>
  <conditionalFormatting sqref="I94">
    <cfRule type="cellIs" dxfId="2459" priority="311" stopIfTrue="1" operator="lessThan">
      <formula>$H$94</formula>
    </cfRule>
  </conditionalFormatting>
  <conditionalFormatting sqref="J94">
    <cfRule type="cellIs" dxfId="2458" priority="312" stopIfTrue="1" operator="lessThan">
      <formula>$J$96</formula>
    </cfRule>
  </conditionalFormatting>
  <conditionalFormatting sqref="K94">
    <cfRule type="cellIs" dxfId="2457" priority="313" stopIfTrue="1" operator="lessThan">
      <formula>$J$94</formula>
    </cfRule>
  </conditionalFormatting>
  <conditionalFormatting sqref="G95">
    <cfRule type="cellIs" dxfId="2456" priority="314" stopIfTrue="1" operator="lessThan">
      <formula>$F$95</formula>
    </cfRule>
  </conditionalFormatting>
  <conditionalFormatting sqref="I95">
    <cfRule type="cellIs" dxfId="2455" priority="315" stopIfTrue="1" operator="lessThan">
      <formula>$H$95</formula>
    </cfRule>
  </conditionalFormatting>
  <conditionalFormatting sqref="K95">
    <cfRule type="cellIs" dxfId="2454" priority="316" stopIfTrue="1" operator="lessThan">
      <formula>$J$95</formula>
    </cfRule>
  </conditionalFormatting>
  <conditionalFormatting sqref="G96">
    <cfRule type="cellIs" dxfId="2453" priority="317" stopIfTrue="1" operator="lessThan">
      <formula>$F$96</formula>
    </cfRule>
  </conditionalFormatting>
  <conditionalFormatting sqref="I96">
    <cfRule type="cellIs" dxfId="2452" priority="318" stopIfTrue="1" operator="lessThan">
      <formula>$H$96</formula>
    </cfRule>
  </conditionalFormatting>
  <conditionalFormatting sqref="K96">
    <cfRule type="cellIs" dxfId="2451" priority="319" stopIfTrue="1" operator="lessThan">
      <formula>$J$96</formula>
    </cfRule>
  </conditionalFormatting>
  <conditionalFormatting sqref="G97">
    <cfRule type="cellIs" dxfId="2450" priority="320" stopIfTrue="1" operator="lessThan">
      <formula>$F$97</formula>
    </cfRule>
  </conditionalFormatting>
  <conditionalFormatting sqref="I97">
    <cfRule type="cellIs" dxfId="2449" priority="321" stopIfTrue="1" operator="lessThan">
      <formula>$H$97</formula>
    </cfRule>
  </conditionalFormatting>
  <conditionalFormatting sqref="K97">
    <cfRule type="cellIs" dxfId="2448" priority="322" stopIfTrue="1" operator="lessThan">
      <formula>$J$97</formula>
    </cfRule>
  </conditionalFormatting>
  <conditionalFormatting sqref="G98">
    <cfRule type="cellIs" dxfId="2447" priority="323" stopIfTrue="1" operator="lessThan">
      <formula>$F$98</formula>
    </cfRule>
  </conditionalFormatting>
  <conditionalFormatting sqref="I98">
    <cfRule type="cellIs" dxfId="2446" priority="324" stopIfTrue="1" operator="lessThan">
      <formula>$H$98</formula>
    </cfRule>
  </conditionalFormatting>
  <conditionalFormatting sqref="K98">
    <cfRule type="cellIs" dxfId="2445" priority="325" stopIfTrue="1" operator="lessThan">
      <formula>$J$98</formula>
    </cfRule>
  </conditionalFormatting>
  <conditionalFormatting sqref="G99">
    <cfRule type="cellIs" dxfId="2444" priority="326" stopIfTrue="1" operator="lessThan">
      <formula>$F$99</formula>
    </cfRule>
  </conditionalFormatting>
  <conditionalFormatting sqref="I99">
    <cfRule type="cellIs" dxfId="2443" priority="327" stopIfTrue="1" operator="lessThan">
      <formula>$H$99</formula>
    </cfRule>
  </conditionalFormatting>
  <conditionalFormatting sqref="K99">
    <cfRule type="cellIs" dxfId="2442" priority="328" stopIfTrue="1" operator="lessThan">
      <formula>$J$99</formula>
    </cfRule>
  </conditionalFormatting>
  <conditionalFormatting sqref="G100">
    <cfRule type="cellIs" dxfId="2441" priority="329" stopIfTrue="1" operator="lessThan">
      <formula>$F$100</formula>
    </cfRule>
  </conditionalFormatting>
  <conditionalFormatting sqref="I100">
    <cfRule type="cellIs" dxfId="2440" priority="330" stopIfTrue="1" operator="lessThan">
      <formula>$H$100</formula>
    </cfRule>
  </conditionalFormatting>
  <conditionalFormatting sqref="K100">
    <cfRule type="cellIs" dxfId="2439" priority="331" stopIfTrue="1" operator="lessThan">
      <formula>$J$100</formula>
    </cfRule>
  </conditionalFormatting>
  <conditionalFormatting sqref="G101">
    <cfRule type="cellIs" dxfId="2438" priority="332" stopIfTrue="1" operator="lessThan">
      <formula>$F$101</formula>
    </cfRule>
  </conditionalFormatting>
  <conditionalFormatting sqref="I101">
    <cfRule type="cellIs" dxfId="2437" priority="333" stopIfTrue="1" operator="lessThan">
      <formula>$H$101</formula>
    </cfRule>
  </conditionalFormatting>
  <conditionalFormatting sqref="K101">
    <cfRule type="cellIs" dxfId="2436" priority="334" stopIfTrue="1" operator="lessThan">
      <formula>$J$101</formula>
    </cfRule>
  </conditionalFormatting>
  <conditionalFormatting sqref="F102">
    <cfRule type="cellIs" dxfId="2435" priority="335" stopIfTrue="1" operator="lessThan">
      <formula>$F$104</formula>
    </cfRule>
  </conditionalFormatting>
  <conditionalFormatting sqref="G102">
    <cfRule type="cellIs" dxfId="2434" priority="336" stopIfTrue="1" operator="lessThan">
      <formula>$F$102</formula>
    </cfRule>
  </conditionalFormatting>
  <conditionalFormatting sqref="H102">
    <cfRule type="cellIs" dxfId="2433" priority="337" stopIfTrue="1" operator="lessThan">
      <formula>$H$104</formula>
    </cfRule>
  </conditionalFormatting>
  <conditionalFormatting sqref="I102">
    <cfRule type="cellIs" dxfId="2432" priority="338" stopIfTrue="1" operator="lessThan">
      <formula>$H$102</formula>
    </cfRule>
  </conditionalFormatting>
  <conditionalFormatting sqref="J102">
    <cfRule type="cellIs" dxfId="2431" priority="339" stopIfTrue="1" operator="lessThan">
      <formula>$J$104</formula>
    </cfRule>
  </conditionalFormatting>
  <conditionalFormatting sqref="K102">
    <cfRule type="cellIs" dxfId="2430" priority="340" stopIfTrue="1" operator="lessThan">
      <formula>$J$102</formula>
    </cfRule>
  </conditionalFormatting>
  <conditionalFormatting sqref="G103">
    <cfRule type="cellIs" dxfId="2429" priority="341" stopIfTrue="1" operator="lessThan">
      <formula>$F$103</formula>
    </cfRule>
  </conditionalFormatting>
  <conditionalFormatting sqref="I103">
    <cfRule type="cellIs" dxfId="2428" priority="342" stopIfTrue="1" operator="lessThan">
      <formula>$H$103</formula>
    </cfRule>
  </conditionalFormatting>
  <conditionalFormatting sqref="K103">
    <cfRule type="cellIs" dxfId="2427" priority="343" stopIfTrue="1" operator="lessThan">
      <formula>$J$103</formula>
    </cfRule>
  </conditionalFormatting>
  <conditionalFormatting sqref="G104">
    <cfRule type="cellIs" dxfId="2426" priority="344" stopIfTrue="1" operator="lessThan">
      <formula>$F$104</formula>
    </cfRule>
  </conditionalFormatting>
  <conditionalFormatting sqref="I104">
    <cfRule type="cellIs" dxfId="2425" priority="345" stopIfTrue="1" operator="lessThan">
      <formula>$H$104</formula>
    </cfRule>
  </conditionalFormatting>
  <conditionalFormatting sqref="K104">
    <cfRule type="cellIs" dxfId="2424" priority="346" stopIfTrue="1" operator="lessThan">
      <formula>$J$104</formula>
    </cfRule>
  </conditionalFormatting>
  <conditionalFormatting sqref="G105">
    <cfRule type="cellIs" dxfId="2423" priority="347" stopIfTrue="1" operator="lessThan">
      <formula>$F$105</formula>
    </cfRule>
  </conditionalFormatting>
  <conditionalFormatting sqref="I105">
    <cfRule type="cellIs" dxfId="2422" priority="348" stopIfTrue="1" operator="lessThan">
      <formula>$H$105</formula>
    </cfRule>
  </conditionalFormatting>
  <conditionalFormatting sqref="K105">
    <cfRule type="cellIs" dxfId="2421" priority="349" stopIfTrue="1" operator="lessThan">
      <formula>$J$105</formula>
    </cfRule>
  </conditionalFormatting>
  <conditionalFormatting sqref="G106">
    <cfRule type="cellIs" dxfId="2420" priority="350" stopIfTrue="1" operator="lessThan">
      <formula>$F$106</formula>
    </cfRule>
  </conditionalFormatting>
  <conditionalFormatting sqref="I106">
    <cfRule type="cellIs" dxfId="2419" priority="351" stopIfTrue="1" operator="lessThan">
      <formula>$H$106</formula>
    </cfRule>
  </conditionalFormatting>
  <conditionalFormatting sqref="K106">
    <cfRule type="cellIs" dxfId="2418" priority="352" stopIfTrue="1" operator="lessThan">
      <formula>$J$106</formula>
    </cfRule>
  </conditionalFormatting>
  <conditionalFormatting sqref="F107">
    <cfRule type="cellIs" dxfId="2417" priority="353" stopIfTrue="1" operator="lessThan">
      <formula>$F$109</formula>
    </cfRule>
  </conditionalFormatting>
  <conditionalFormatting sqref="G107">
    <cfRule type="cellIs" dxfId="2416" priority="354" stopIfTrue="1" operator="lessThan">
      <formula>$F$107</formula>
    </cfRule>
  </conditionalFormatting>
  <conditionalFormatting sqref="H107">
    <cfRule type="cellIs" dxfId="2415" priority="355" stopIfTrue="1" operator="lessThan">
      <formula>$H$109</formula>
    </cfRule>
  </conditionalFormatting>
  <conditionalFormatting sqref="I107">
    <cfRule type="cellIs" dxfId="2414" priority="356" stopIfTrue="1" operator="lessThan">
      <formula>$H$107</formula>
    </cfRule>
  </conditionalFormatting>
  <conditionalFormatting sqref="J107">
    <cfRule type="cellIs" dxfId="2413" priority="357" stopIfTrue="1" operator="lessThan">
      <formula>$J$109</formula>
    </cfRule>
  </conditionalFormatting>
  <conditionalFormatting sqref="K107">
    <cfRule type="cellIs" dxfId="2412" priority="358" stopIfTrue="1" operator="lessThan">
      <formula>$J$107</formula>
    </cfRule>
  </conditionalFormatting>
  <conditionalFormatting sqref="G108">
    <cfRule type="cellIs" dxfId="2411" priority="359" stopIfTrue="1" operator="lessThan">
      <formula>$F$108</formula>
    </cfRule>
  </conditionalFormatting>
  <conditionalFormatting sqref="I108">
    <cfRule type="cellIs" dxfId="2410" priority="360" stopIfTrue="1" operator="lessThan">
      <formula>$H$108</formula>
    </cfRule>
  </conditionalFormatting>
  <conditionalFormatting sqref="K108">
    <cfRule type="cellIs" dxfId="2409" priority="361" stopIfTrue="1" operator="lessThan">
      <formula>$J$108</formula>
    </cfRule>
  </conditionalFormatting>
  <conditionalFormatting sqref="G109">
    <cfRule type="cellIs" dxfId="2408" priority="362" stopIfTrue="1" operator="lessThan">
      <formula>$F$109</formula>
    </cfRule>
  </conditionalFormatting>
  <conditionalFormatting sqref="I109">
    <cfRule type="cellIs" dxfId="2407" priority="363" stopIfTrue="1" operator="lessThan">
      <formula>$H$109</formula>
    </cfRule>
  </conditionalFormatting>
  <conditionalFormatting sqref="K109">
    <cfRule type="cellIs" dxfId="2406" priority="364" stopIfTrue="1" operator="lessThan">
      <formula>$J$109</formula>
    </cfRule>
  </conditionalFormatting>
  <conditionalFormatting sqref="G110">
    <cfRule type="cellIs" dxfId="2405" priority="365" stopIfTrue="1" operator="lessThan">
      <formula>$F$110</formula>
    </cfRule>
  </conditionalFormatting>
  <conditionalFormatting sqref="I110">
    <cfRule type="cellIs" dxfId="2404" priority="366" stopIfTrue="1" operator="lessThan">
      <formula>$H$110</formula>
    </cfRule>
  </conditionalFormatting>
  <conditionalFormatting sqref="K110">
    <cfRule type="cellIs" dxfId="2403" priority="367" stopIfTrue="1" operator="lessThan">
      <formula>$J$110</formula>
    </cfRule>
  </conditionalFormatting>
  <conditionalFormatting sqref="G111">
    <cfRule type="cellIs" dxfId="2402" priority="368" stopIfTrue="1" operator="lessThan">
      <formula>$F$111</formula>
    </cfRule>
  </conditionalFormatting>
  <conditionalFormatting sqref="I111">
    <cfRule type="cellIs" dxfId="2401" priority="369" stopIfTrue="1" operator="lessThan">
      <formula>$H$111</formula>
    </cfRule>
  </conditionalFormatting>
  <conditionalFormatting sqref="K111">
    <cfRule type="cellIs" dxfId="2400" priority="370" stopIfTrue="1" operator="lessThan">
      <formula>$J$111</formula>
    </cfRule>
  </conditionalFormatting>
  <conditionalFormatting sqref="F112">
    <cfRule type="cellIs" dxfId="2399" priority="371" stopIfTrue="1" operator="lessThan">
      <formula>$F$114</formula>
    </cfRule>
  </conditionalFormatting>
  <conditionalFormatting sqref="G112">
    <cfRule type="cellIs" dxfId="2398" priority="372" stopIfTrue="1" operator="lessThan">
      <formula>$F$112</formula>
    </cfRule>
  </conditionalFormatting>
  <conditionalFormatting sqref="H112">
    <cfRule type="cellIs" dxfId="2397" priority="373" stopIfTrue="1" operator="lessThan">
      <formula>$H$114</formula>
    </cfRule>
  </conditionalFormatting>
  <conditionalFormatting sqref="I112">
    <cfRule type="cellIs" dxfId="2396" priority="374" stopIfTrue="1" operator="lessThan">
      <formula>$H$112</formula>
    </cfRule>
  </conditionalFormatting>
  <conditionalFormatting sqref="J112">
    <cfRule type="cellIs" dxfId="2395" priority="375" stopIfTrue="1" operator="lessThan">
      <formula>$J$114</formula>
    </cfRule>
  </conditionalFormatting>
  <conditionalFormatting sqref="K112">
    <cfRule type="cellIs" dxfId="2394" priority="376" stopIfTrue="1" operator="lessThan">
      <formula>$J$112</formula>
    </cfRule>
  </conditionalFormatting>
  <conditionalFormatting sqref="G113">
    <cfRule type="cellIs" dxfId="2393" priority="377" stopIfTrue="1" operator="lessThan">
      <formula>$F$113</formula>
    </cfRule>
  </conditionalFormatting>
  <conditionalFormatting sqref="I113">
    <cfRule type="cellIs" dxfId="2392" priority="378" stopIfTrue="1" operator="lessThan">
      <formula>$H$113</formula>
    </cfRule>
  </conditionalFormatting>
  <conditionalFormatting sqref="K113">
    <cfRule type="cellIs" dxfId="2391" priority="379" stopIfTrue="1" operator="lessThan">
      <formula>$J$113</formula>
    </cfRule>
  </conditionalFormatting>
  <conditionalFormatting sqref="G114">
    <cfRule type="cellIs" dxfId="2390" priority="380" stopIfTrue="1" operator="lessThan">
      <formula>$F$114</formula>
    </cfRule>
  </conditionalFormatting>
  <conditionalFormatting sqref="I114">
    <cfRule type="cellIs" dxfId="2389" priority="381" stopIfTrue="1" operator="lessThan">
      <formula>$H$114</formula>
    </cfRule>
  </conditionalFormatting>
  <conditionalFormatting sqref="K114">
    <cfRule type="cellIs" dxfId="2388" priority="382" stopIfTrue="1" operator="lessThan">
      <formula>$J$114</formula>
    </cfRule>
  </conditionalFormatting>
  <conditionalFormatting sqref="G115">
    <cfRule type="cellIs" dxfId="2387" priority="383" stopIfTrue="1" operator="lessThan">
      <formula>$F$115</formula>
    </cfRule>
  </conditionalFormatting>
  <conditionalFormatting sqref="I115">
    <cfRule type="cellIs" dxfId="2386" priority="384" stopIfTrue="1" operator="lessThan">
      <formula>$H$115</formula>
    </cfRule>
  </conditionalFormatting>
  <conditionalFormatting sqref="K115">
    <cfRule type="cellIs" dxfId="2385" priority="385" stopIfTrue="1" operator="lessThan">
      <formula>$J$115</formula>
    </cfRule>
  </conditionalFormatting>
  <conditionalFormatting sqref="G116">
    <cfRule type="cellIs" dxfId="2384" priority="386" stopIfTrue="1" operator="lessThan">
      <formula>$F$116</formula>
    </cfRule>
  </conditionalFormatting>
  <conditionalFormatting sqref="I116">
    <cfRule type="cellIs" dxfId="2383" priority="387" stopIfTrue="1" operator="lessThan">
      <formula>$H$116</formula>
    </cfRule>
  </conditionalFormatting>
  <conditionalFormatting sqref="K116">
    <cfRule type="cellIs" dxfId="2382" priority="388" stopIfTrue="1" operator="lessThan">
      <formula>$J$116</formula>
    </cfRule>
  </conditionalFormatting>
  <conditionalFormatting sqref="G117">
    <cfRule type="cellIs" dxfId="2381" priority="389" stopIfTrue="1" operator="lessThan">
      <formula>$F$117</formula>
    </cfRule>
  </conditionalFormatting>
  <conditionalFormatting sqref="I117">
    <cfRule type="cellIs" dxfId="2380" priority="390" stopIfTrue="1" operator="lessThan">
      <formula>$H$117</formula>
    </cfRule>
  </conditionalFormatting>
  <conditionalFormatting sqref="K117">
    <cfRule type="cellIs" dxfId="2379" priority="391" stopIfTrue="1" operator="lessThan">
      <formula>$J$117</formula>
    </cfRule>
  </conditionalFormatting>
  <conditionalFormatting sqref="G118">
    <cfRule type="cellIs" dxfId="2378" priority="392" stopIfTrue="1" operator="lessThan">
      <formula>$F$118</formula>
    </cfRule>
  </conditionalFormatting>
  <conditionalFormatting sqref="I118">
    <cfRule type="cellIs" dxfId="2377" priority="393" stopIfTrue="1" operator="lessThan">
      <formula>$H$118</formula>
    </cfRule>
  </conditionalFormatting>
  <conditionalFormatting sqref="K118">
    <cfRule type="cellIs" dxfId="2376" priority="394" stopIfTrue="1" operator="lessThan">
      <formula>$J$118</formula>
    </cfRule>
  </conditionalFormatting>
  <conditionalFormatting sqref="G119">
    <cfRule type="cellIs" dxfId="2375" priority="395" stopIfTrue="1" operator="lessThan">
      <formula>$F$119</formula>
    </cfRule>
  </conditionalFormatting>
  <conditionalFormatting sqref="I119">
    <cfRule type="cellIs" dxfId="2374" priority="396" stopIfTrue="1" operator="lessThan">
      <formula>$H$119</formula>
    </cfRule>
  </conditionalFormatting>
  <conditionalFormatting sqref="K119">
    <cfRule type="cellIs" dxfId="2373" priority="397" stopIfTrue="1" operator="lessThan">
      <formula>$J$119</formula>
    </cfRule>
  </conditionalFormatting>
  <conditionalFormatting sqref="F120">
    <cfRule type="cellIs" dxfId="2372" priority="398" stopIfTrue="1" operator="lessThan">
      <formula>$F$122</formula>
    </cfRule>
  </conditionalFormatting>
  <conditionalFormatting sqref="G120">
    <cfRule type="cellIs" dxfId="2371" priority="399" stopIfTrue="1" operator="lessThan">
      <formula>$F$120</formula>
    </cfRule>
  </conditionalFormatting>
  <conditionalFormatting sqref="H120">
    <cfRule type="cellIs" dxfId="2370" priority="400" stopIfTrue="1" operator="lessThan">
      <formula>$H$122</formula>
    </cfRule>
  </conditionalFormatting>
  <conditionalFormatting sqref="I120">
    <cfRule type="cellIs" dxfId="2369" priority="401" stopIfTrue="1" operator="lessThan">
      <formula>$H$120</formula>
    </cfRule>
  </conditionalFormatting>
  <conditionalFormatting sqref="J120">
    <cfRule type="cellIs" dxfId="2368" priority="402" stopIfTrue="1" operator="lessThan">
      <formula>$J$122</formula>
    </cfRule>
  </conditionalFormatting>
  <conditionalFormatting sqref="K120">
    <cfRule type="cellIs" dxfId="2367" priority="403" stopIfTrue="1" operator="lessThan">
      <formula>$J$120</formula>
    </cfRule>
  </conditionalFormatting>
  <conditionalFormatting sqref="G121">
    <cfRule type="cellIs" dxfId="2366" priority="404" stopIfTrue="1" operator="lessThan">
      <formula>$F$121</formula>
    </cfRule>
  </conditionalFormatting>
  <conditionalFormatting sqref="I121">
    <cfRule type="cellIs" dxfId="2365" priority="405" stopIfTrue="1" operator="lessThan">
      <formula>$H$121</formula>
    </cfRule>
  </conditionalFormatting>
  <conditionalFormatting sqref="K121">
    <cfRule type="cellIs" dxfId="2364" priority="406" stopIfTrue="1" operator="lessThan">
      <formula>$J$121</formula>
    </cfRule>
  </conditionalFormatting>
  <conditionalFormatting sqref="G122">
    <cfRule type="cellIs" dxfId="2363" priority="407" stopIfTrue="1" operator="lessThan">
      <formula>$F$122</formula>
    </cfRule>
  </conditionalFormatting>
  <conditionalFormatting sqref="I122">
    <cfRule type="cellIs" dxfId="2362" priority="408" stopIfTrue="1" operator="lessThan">
      <formula>$H$122</formula>
    </cfRule>
  </conditionalFormatting>
  <conditionalFormatting sqref="K122">
    <cfRule type="cellIs" dxfId="2361" priority="409" stopIfTrue="1" operator="lessThan">
      <formula>$J$122</formula>
    </cfRule>
  </conditionalFormatting>
  <conditionalFormatting sqref="G123">
    <cfRule type="cellIs" dxfId="2360" priority="410" stopIfTrue="1" operator="lessThan">
      <formula>$F$123</formula>
    </cfRule>
  </conditionalFormatting>
  <conditionalFormatting sqref="I123">
    <cfRule type="cellIs" dxfId="2359" priority="411" stopIfTrue="1" operator="lessThan">
      <formula>$H$123</formula>
    </cfRule>
  </conditionalFormatting>
  <conditionalFormatting sqref="K123">
    <cfRule type="cellIs" dxfId="2358" priority="412" stopIfTrue="1" operator="lessThan">
      <formula>$J$123</formula>
    </cfRule>
  </conditionalFormatting>
  <conditionalFormatting sqref="G124">
    <cfRule type="cellIs" dxfId="2357" priority="413" stopIfTrue="1" operator="lessThan">
      <formula>$F$124</formula>
    </cfRule>
  </conditionalFormatting>
  <conditionalFormatting sqref="I124">
    <cfRule type="cellIs" dxfId="2356" priority="414" stopIfTrue="1" operator="lessThan">
      <formula>$H$124</formula>
    </cfRule>
  </conditionalFormatting>
  <conditionalFormatting sqref="K124">
    <cfRule type="cellIs" dxfId="2355" priority="415" stopIfTrue="1" operator="lessThan">
      <formula>$J$124</formula>
    </cfRule>
  </conditionalFormatting>
  <conditionalFormatting sqref="G125">
    <cfRule type="cellIs" dxfId="2354" priority="416" stopIfTrue="1" operator="lessThan">
      <formula>$F$125</formula>
    </cfRule>
  </conditionalFormatting>
  <conditionalFormatting sqref="I125">
    <cfRule type="cellIs" dxfId="2353" priority="417" stopIfTrue="1" operator="lessThan">
      <formula>$H$125</formula>
    </cfRule>
  </conditionalFormatting>
  <conditionalFormatting sqref="K125">
    <cfRule type="cellIs" dxfId="2352" priority="418" stopIfTrue="1" operator="lessThan">
      <formula>$J$125</formula>
    </cfRule>
  </conditionalFormatting>
  <conditionalFormatting sqref="G126">
    <cfRule type="cellIs" dxfId="2351" priority="419" stopIfTrue="1" operator="lessThan">
      <formula>$F$126</formula>
    </cfRule>
  </conditionalFormatting>
  <conditionalFormatting sqref="I126">
    <cfRule type="cellIs" dxfId="2350" priority="420" stopIfTrue="1" operator="lessThan">
      <formula>$H$126</formula>
    </cfRule>
  </conditionalFormatting>
  <conditionalFormatting sqref="K126">
    <cfRule type="cellIs" dxfId="2349" priority="421" stopIfTrue="1" operator="lessThan">
      <formula>$J$126</formula>
    </cfRule>
  </conditionalFormatting>
  <conditionalFormatting sqref="G127">
    <cfRule type="cellIs" dxfId="2348" priority="422" stopIfTrue="1" operator="lessThan">
      <formula>$F$127</formula>
    </cfRule>
  </conditionalFormatting>
  <conditionalFormatting sqref="I127">
    <cfRule type="cellIs" dxfId="2347" priority="423" stopIfTrue="1" operator="lessThan">
      <formula>$H$127</formula>
    </cfRule>
  </conditionalFormatting>
  <conditionalFormatting sqref="K127">
    <cfRule type="cellIs" dxfId="2346" priority="424" stopIfTrue="1" operator="lessThan">
      <formula>$J$127</formula>
    </cfRule>
  </conditionalFormatting>
  <conditionalFormatting sqref="F128">
    <cfRule type="cellIs" dxfId="2345" priority="425" stopIfTrue="1" operator="lessThan">
      <formula>$F$130</formula>
    </cfRule>
  </conditionalFormatting>
  <conditionalFormatting sqref="G128">
    <cfRule type="cellIs" dxfId="2344" priority="426" stopIfTrue="1" operator="lessThan">
      <formula>$F$128</formula>
    </cfRule>
  </conditionalFormatting>
  <conditionalFormatting sqref="H128">
    <cfRule type="cellIs" dxfId="2343" priority="427" stopIfTrue="1" operator="lessThan">
      <formula>$H$130</formula>
    </cfRule>
  </conditionalFormatting>
  <conditionalFormatting sqref="I128">
    <cfRule type="cellIs" dxfId="2342" priority="428" stopIfTrue="1" operator="lessThan">
      <formula>$H$128</formula>
    </cfRule>
  </conditionalFormatting>
  <conditionalFormatting sqref="J128">
    <cfRule type="cellIs" dxfId="2341" priority="429" stopIfTrue="1" operator="lessThan">
      <formula>$J$130</formula>
    </cfRule>
  </conditionalFormatting>
  <conditionalFormatting sqref="K128">
    <cfRule type="cellIs" dxfId="2340" priority="430" stopIfTrue="1" operator="lessThan">
      <formula>$J$128</formula>
    </cfRule>
  </conditionalFormatting>
  <conditionalFormatting sqref="G129">
    <cfRule type="cellIs" dxfId="2339" priority="431" stopIfTrue="1" operator="lessThan">
      <formula>$F$129</formula>
    </cfRule>
  </conditionalFormatting>
  <conditionalFormatting sqref="I129">
    <cfRule type="cellIs" dxfId="2338" priority="432" stopIfTrue="1" operator="lessThan">
      <formula>$H$129</formula>
    </cfRule>
  </conditionalFormatting>
  <conditionalFormatting sqref="K129">
    <cfRule type="cellIs" dxfId="2337" priority="433" stopIfTrue="1" operator="lessThan">
      <formula>$J$129</formula>
    </cfRule>
  </conditionalFormatting>
  <conditionalFormatting sqref="G130">
    <cfRule type="cellIs" dxfId="2336" priority="434" stopIfTrue="1" operator="lessThan">
      <formula>$F$130</formula>
    </cfRule>
  </conditionalFormatting>
  <conditionalFormatting sqref="I130">
    <cfRule type="cellIs" dxfId="2335" priority="435" stopIfTrue="1" operator="lessThan">
      <formula>$H$130</formula>
    </cfRule>
  </conditionalFormatting>
  <conditionalFormatting sqref="K130">
    <cfRule type="cellIs" dxfId="2334" priority="436" stopIfTrue="1" operator="lessThan">
      <formula>$J$130</formula>
    </cfRule>
  </conditionalFormatting>
  <conditionalFormatting sqref="G131">
    <cfRule type="cellIs" dxfId="2333" priority="437" stopIfTrue="1" operator="lessThan">
      <formula>$F$131</formula>
    </cfRule>
  </conditionalFormatting>
  <conditionalFormatting sqref="I131">
    <cfRule type="cellIs" dxfId="2332" priority="438" stopIfTrue="1" operator="lessThan">
      <formula>$H$131</formula>
    </cfRule>
  </conditionalFormatting>
  <conditionalFormatting sqref="K131">
    <cfRule type="cellIs" dxfId="2331" priority="439" stopIfTrue="1" operator="lessThan">
      <formula>$J$131</formula>
    </cfRule>
  </conditionalFormatting>
  <conditionalFormatting sqref="G132">
    <cfRule type="cellIs" dxfId="2330" priority="440" stopIfTrue="1" operator="lessThan">
      <formula>$F$132</formula>
    </cfRule>
  </conditionalFormatting>
  <conditionalFormatting sqref="I132">
    <cfRule type="cellIs" dxfId="2329" priority="441" stopIfTrue="1" operator="lessThan">
      <formula>$H$132</formula>
    </cfRule>
  </conditionalFormatting>
  <conditionalFormatting sqref="K132">
    <cfRule type="cellIs" dxfId="2328" priority="442" stopIfTrue="1" operator="lessThan">
      <formula>$J$132</formula>
    </cfRule>
  </conditionalFormatting>
  <conditionalFormatting sqref="F133">
    <cfRule type="cellIs" dxfId="2327" priority="443" stopIfTrue="1" operator="lessThan">
      <formula>$F$135</formula>
    </cfRule>
  </conditionalFormatting>
  <conditionalFormatting sqref="G133">
    <cfRule type="cellIs" dxfId="2326" priority="444" stopIfTrue="1" operator="lessThan">
      <formula>$F$133</formula>
    </cfRule>
    <cfRule type="cellIs" dxfId="2325" priority="445" stopIfTrue="1" operator="lessThan">
      <formula>$F$133</formula>
    </cfRule>
  </conditionalFormatting>
  <conditionalFormatting sqref="H133">
    <cfRule type="cellIs" dxfId="2324" priority="446" stopIfTrue="1" operator="lessThan">
      <formula>$H$135</formula>
    </cfRule>
  </conditionalFormatting>
  <conditionalFormatting sqref="I133">
    <cfRule type="cellIs" dxfId="2323" priority="447" stopIfTrue="1" operator="lessThan">
      <formula>$H$133</formula>
    </cfRule>
  </conditionalFormatting>
  <conditionalFormatting sqref="J133">
    <cfRule type="cellIs" dxfId="2322" priority="448" stopIfTrue="1" operator="lessThan">
      <formula>$J$135</formula>
    </cfRule>
  </conditionalFormatting>
  <conditionalFormatting sqref="K133">
    <cfRule type="cellIs" dxfId="2321" priority="449" stopIfTrue="1" operator="lessThan">
      <formula>$J$133</formula>
    </cfRule>
  </conditionalFormatting>
  <conditionalFormatting sqref="G134">
    <cfRule type="cellIs" dxfId="2320" priority="450" stopIfTrue="1" operator="lessThan">
      <formula>$F$134</formula>
    </cfRule>
  </conditionalFormatting>
  <conditionalFormatting sqref="I134">
    <cfRule type="cellIs" dxfId="2319" priority="451" stopIfTrue="1" operator="lessThan">
      <formula>$H$134</formula>
    </cfRule>
  </conditionalFormatting>
  <conditionalFormatting sqref="K134">
    <cfRule type="cellIs" dxfId="2318" priority="452" stopIfTrue="1" operator="lessThan">
      <formula>$J$134</formula>
    </cfRule>
  </conditionalFormatting>
  <conditionalFormatting sqref="G135">
    <cfRule type="cellIs" dxfId="2317" priority="453" stopIfTrue="1" operator="lessThan">
      <formula>$F$135</formula>
    </cfRule>
  </conditionalFormatting>
  <conditionalFormatting sqref="I135">
    <cfRule type="cellIs" dxfId="2316" priority="454" stopIfTrue="1" operator="lessThan">
      <formula>$H$135</formula>
    </cfRule>
  </conditionalFormatting>
  <conditionalFormatting sqref="K135">
    <cfRule type="cellIs" dxfId="2315" priority="455" stopIfTrue="1" operator="lessThan">
      <formula>$J$135</formula>
    </cfRule>
  </conditionalFormatting>
  <conditionalFormatting sqref="G136">
    <cfRule type="cellIs" dxfId="2314" priority="456" stopIfTrue="1" operator="lessThan">
      <formula>$F$136</formula>
    </cfRule>
  </conditionalFormatting>
  <conditionalFormatting sqref="I136">
    <cfRule type="cellIs" dxfId="2313" priority="457" stopIfTrue="1" operator="lessThan">
      <formula>$H$136</formula>
    </cfRule>
  </conditionalFormatting>
  <conditionalFormatting sqref="K136">
    <cfRule type="cellIs" dxfId="2312" priority="458" stopIfTrue="1" operator="lessThan">
      <formula>$J$136</formula>
    </cfRule>
  </conditionalFormatting>
  <conditionalFormatting sqref="G137">
    <cfRule type="cellIs" dxfId="2311" priority="459" stopIfTrue="1" operator="lessThan">
      <formula>$F$137</formula>
    </cfRule>
  </conditionalFormatting>
  <conditionalFormatting sqref="I137">
    <cfRule type="cellIs" dxfId="2310" priority="460" stopIfTrue="1" operator="lessThan">
      <formula>$H$137</formula>
    </cfRule>
  </conditionalFormatting>
  <conditionalFormatting sqref="K137">
    <cfRule type="cellIs" dxfId="2309" priority="461" stopIfTrue="1" operator="lessThan">
      <formula>$J$137</formula>
    </cfRule>
  </conditionalFormatting>
  <conditionalFormatting sqref="F138">
    <cfRule type="cellIs" dxfId="2308" priority="462" stopIfTrue="1" operator="lessThan">
      <formula>$F$140</formula>
    </cfRule>
  </conditionalFormatting>
  <conditionalFormatting sqref="G138">
    <cfRule type="cellIs" dxfId="2307" priority="463" stopIfTrue="1" operator="lessThan">
      <formula>$F$138</formula>
    </cfRule>
  </conditionalFormatting>
  <conditionalFormatting sqref="H138">
    <cfRule type="cellIs" dxfId="2306" priority="464" stopIfTrue="1" operator="lessThan">
      <formula>$H$140</formula>
    </cfRule>
  </conditionalFormatting>
  <conditionalFormatting sqref="I138">
    <cfRule type="cellIs" dxfId="2305" priority="465" stopIfTrue="1" operator="lessThan">
      <formula>$H$138</formula>
    </cfRule>
  </conditionalFormatting>
  <conditionalFormatting sqref="J138">
    <cfRule type="cellIs" dxfId="2304" priority="466" stopIfTrue="1" operator="lessThan">
      <formula>$J$140</formula>
    </cfRule>
  </conditionalFormatting>
  <conditionalFormatting sqref="K138">
    <cfRule type="cellIs" dxfId="2303" priority="467" stopIfTrue="1" operator="lessThan">
      <formula>$J$138</formula>
    </cfRule>
  </conditionalFormatting>
  <conditionalFormatting sqref="G139">
    <cfRule type="cellIs" dxfId="2302" priority="468" stopIfTrue="1" operator="lessThan">
      <formula>$F$139</formula>
    </cfRule>
  </conditionalFormatting>
  <conditionalFormatting sqref="I139">
    <cfRule type="cellIs" dxfId="2301" priority="469" stopIfTrue="1" operator="lessThan">
      <formula>$H$139</formula>
    </cfRule>
  </conditionalFormatting>
  <conditionalFormatting sqref="K139">
    <cfRule type="cellIs" dxfId="2300" priority="470" stopIfTrue="1" operator="lessThan">
      <formula>$J$139</formula>
    </cfRule>
  </conditionalFormatting>
  <conditionalFormatting sqref="G140">
    <cfRule type="cellIs" dxfId="2299" priority="471" stopIfTrue="1" operator="lessThan">
      <formula>$F$140</formula>
    </cfRule>
  </conditionalFormatting>
  <conditionalFormatting sqref="I140">
    <cfRule type="cellIs" dxfId="2298" priority="472" stopIfTrue="1" operator="lessThan">
      <formula>$H$140</formula>
    </cfRule>
  </conditionalFormatting>
  <conditionalFormatting sqref="K140">
    <cfRule type="cellIs" dxfId="2297" priority="473" stopIfTrue="1" operator="lessThan">
      <formula>$J$140</formula>
    </cfRule>
  </conditionalFormatting>
  <conditionalFormatting sqref="G141">
    <cfRule type="cellIs" dxfId="2296" priority="474" stopIfTrue="1" operator="lessThan">
      <formula>$F$141</formula>
    </cfRule>
  </conditionalFormatting>
  <conditionalFormatting sqref="I141">
    <cfRule type="cellIs" dxfId="2295" priority="475" stopIfTrue="1" operator="lessThan">
      <formula>$H$141</formula>
    </cfRule>
  </conditionalFormatting>
  <conditionalFormatting sqref="K141">
    <cfRule type="cellIs" dxfId="2294" priority="476" stopIfTrue="1" operator="lessThan">
      <formula>$J$141</formula>
    </cfRule>
  </conditionalFormatting>
  <conditionalFormatting sqref="G142">
    <cfRule type="cellIs" dxfId="2293" priority="477" stopIfTrue="1" operator="lessThan">
      <formula>$F$142</formula>
    </cfRule>
  </conditionalFormatting>
  <conditionalFormatting sqref="I142">
    <cfRule type="cellIs" dxfId="2292" priority="478" stopIfTrue="1" operator="lessThan">
      <formula>$H$142</formula>
    </cfRule>
  </conditionalFormatting>
  <conditionalFormatting sqref="K142">
    <cfRule type="cellIs" dxfId="2291" priority="479" stopIfTrue="1" operator="lessThan">
      <formula>$J$142</formula>
    </cfRule>
  </conditionalFormatting>
  <conditionalFormatting sqref="F143">
    <cfRule type="cellIs" dxfId="2290" priority="480" stopIfTrue="1" operator="lessThan">
      <formula>$F$145</formula>
    </cfRule>
  </conditionalFormatting>
  <conditionalFormatting sqref="G143">
    <cfRule type="cellIs" dxfId="2289" priority="481" stopIfTrue="1" operator="lessThan">
      <formula>$F$143</formula>
    </cfRule>
  </conditionalFormatting>
  <conditionalFormatting sqref="H143">
    <cfRule type="cellIs" dxfId="2288" priority="482" stopIfTrue="1" operator="lessThan">
      <formula>$H$145</formula>
    </cfRule>
  </conditionalFormatting>
  <conditionalFormatting sqref="I143">
    <cfRule type="cellIs" dxfId="2287" priority="483" stopIfTrue="1" operator="lessThan">
      <formula>$H$143</formula>
    </cfRule>
  </conditionalFormatting>
  <conditionalFormatting sqref="J143">
    <cfRule type="cellIs" dxfId="2286" priority="484" stopIfTrue="1" operator="lessThan">
      <formula>$J$145</formula>
    </cfRule>
  </conditionalFormatting>
  <conditionalFormatting sqref="K143">
    <cfRule type="cellIs" dxfId="2285" priority="485" stopIfTrue="1" operator="lessThan">
      <formula>$J$143</formula>
    </cfRule>
  </conditionalFormatting>
  <conditionalFormatting sqref="G144">
    <cfRule type="cellIs" dxfId="2284" priority="486" stopIfTrue="1" operator="lessThan">
      <formula>$F$144</formula>
    </cfRule>
  </conditionalFormatting>
  <conditionalFormatting sqref="I144">
    <cfRule type="cellIs" dxfId="2283" priority="487" stopIfTrue="1" operator="lessThan">
      <formula>$H$144</formula>
    </cfRule>
  </conditionalFormatting>
  <conditionalFormatting sqref="K144">
    <cfRule type="cellIs" dxfId="2282" priority="488" stopIfTrue="1" operator="lessThan">
      <formula>$J$144</formula>
    </cfRule>
  </conditionalFormatting>
  <conditionalFormatting sqref="G145">
    <cfRule type="cellIs" dxfId="2281" priority="489" stopIfTrue="1" operator="lessThan">
      <formula>$F$145</formula>
    </cfRule>
  </conditionalFormatting>
  <conditionalFormatting sqref="I145">
    <cfRule type="cellIs" dxfId="2280" priority="490" stopIfTrue="1" operator="lessThan">
      <formula>$H$145</formula>
    </cfRule>
  </conditionalFormatting>
  <conditionalFormatting sqref="K145">
    <cfRule type="cellIs" dxfId="2279" priority="491" stopIfTrue="1" operator="lessThan">
      <formula>$J$145</formula>
    </cfRule>
  </conditionalFormatting>
  <conditionalFormatting sqref="G146">
    <cfRule type="cellIs" dxfId="2278" priority="492" stopIfTrue="1" operator="lessThan">
      <formula>$F$146</formula>
    </cfRule>
  </conditionalFormatting>
  <conditionalFormatting sqref="I146">
    <cfRule type="cellIs" dxfId="2277" priority="493" stopIfTrue="1" operator="lessThan">
      <formula>$H$146</formula>
    </cfRule>
  </conditionalFormatting>
  <conditionalFormatting sqref="K146">
    <cfRule type="cellIs" dxfId="2276" priority="494" stopIfTrue="1" operator="lessThan">
      <formula>$J$146</formula>
    </cfRule>
  </conditionalFormatting>
  <conditionalFormatting sqref="G147">
    <cfRule type="cellIs" dxfId="2275" priority="495" stopIfTrue="1" operator="lessThan">
      <formula>$F$147</formula>
    </cfRule>
  </conditionalFormatting>
  <conditionalFormatting sqref="I147">
    <cfRule type="cellIs" dxfId="2274" priority="496" stopIfTrue="1" operator="lessThan">
      <formula>$H$147</formula>
    </cfRule>
  </conditionalFormatting>
  <conditionalFormatting sqref="K147">
    <cfRule type="cellIs" dxfId="2273" priority="497" stopIfTrue="1" operator="lessThan">
      <formula>$J$147</formula>
    </cfRule>
  </conditionalFormatting>
  <conditionalFormatting sqref="F148">
    <cfRule type="cellIs" dxfId="2272" priority="498" stopIfTrue="1" operator="lessThan">
      <formula>$F$150</formula>
    </cfRule>
  </conditionalFormatting>
  <conditionalFormatting sqref="G148">
    <cfRule type="cellIs" dxfId="2271" priority="499" stopIfTrue="1" operator="lessThan">
      <formula>$F$148</formula>
    </cfRule>
  </conditionalFormatting>
  <conditionalFormatting sqref="H148">
    <cfRule type="cellIs" dxfId="2270" priority="500" stopIfTrue="1" operator="lessThan">
      <formula>$H$150</formula>
    </cfRule>
  </conditionalFormatting>
  <conditionalFormatting sqref="I148">
    <cfRule type="cellIs" dxfId="2269" priority="501" stopIfTrue="1" operator="lessThan">
      <formula>$H$148</formula>
    </cfRule>
  </conditionalFormatting>
  <conditionalFormatting sqref="J148">
    <cfRule type="cellIs" dxfId="2268" priority="502" stopIfTrue="1" operator="lessThan">
      <formula>$J$150</formula>
    </cfRule>
  </conditionalFormatting>
  <conditionalFormatting sqref="K148">
    <cfRule type="cellIs" dxfId="2267" priority="503" stopIfTrue="1" operator="lessThan">
      <formula>$J$148</formula>
    </cfRule>
  </conditionalFormatting>
  <conditionalFormatting sqref="G149">
    <cfRule type="cellIs" dxfId="2266" priority="504" stopIfTrue="1" operator="lessThan">
      <formula>$F$149</formula>
    </cfRule>
  </conditionalFormatting>
  <conditionalFormatting sqref="I149">
    <cfRule type="cellIs" dxfId="2265" priority="505" stopIfTrue="1" operator="lessThan">
      <formula>$H$149</formula>
    </cfRule>
  </conditionalFormatting>
  <conditionalFormatting sqref="K149">
    <cfRule type="cellIs" dxfId="2264" priority="506" stopIfTrue="1" operator="lessThan">
      <formula>$J$149</formula>
    </cfRule>
  </conditionalFormatting>
  <conditionalFormatting sqref="G150">
    <cfRule type="cellIs" dxfId="2263" priority="507" stopIfTrue="1" operator="lessThan">
      <formula>$F$150</formula>
    </cfRule>
  </conditionalFormatting>
  <conditionalFormatting sqref="I150">
    <cfRule type="cellIs" dxfId="2262" priority="508" stopIfTrue="1" operator="lessThan">
      <formula>$H$150</formula>
    </cfRule>
  </conditionalFormatting>
  <conditionalFormatting sqref="K150">
    <cfRule type="cellIs" dxfId="2261" priority="509" stopIfTrue="1" operator="lessThan">
      <formula>$J$150</formula>
    </cfRule>
  </conditionalFormatting>
  <conditionalFormatting sqref="G151">
    <cfRule type="cellIs" dxfId="2260" priority="510" stopIfTrue="1" operator="lessThan">
      <formula>$F$151</formula>
    </cfRule>
  </conditionalFormatting>
  <conditionalFormatting sqref="I151">
    <cfRule type="cellIs" dxfId="2259" priority="511" stopIfTrue="1" operator="lessThan">
      <formula>$H$151</formula>
    </cfRule>
  </conditionalFormatting>
  <conditionalFormatting sqref="K151">
    <cfRule type="cellIs" dxfId="2258" priority="512" stopIfTrue="1" operator="lessThan">
      <formula>$J$151</formula>
    </cfRule>
  </conditionalFormatting>
  <conditionalFormatting sqref="G152">
    <cfRule type="cellIs" dxfId="2257" priority="513" stopIfTrue="1" operator="lessThan">
      <formula>$F$152</formula>
    </cfRule>
  </conditionalFormatting>
  <conditionalFormatting sqref="I152">
    <cfRule type="cellIs" dxfId="2256" priority="514" stopIfTrue="1" operator="lessThan">
      <formula>$H$152</formula>
    </cfRule>
  </conditionalFormatting>
  <conditionalFormatting sqref="K152">
    <cfRule type="cellIs" dxfId="2255" priority="515" stopIfTrue="1" operator="lessThan">
      <formula>$J$152</formula>
    </cfRule>
  </conditionalFormatting>
  <conditionalFormatting sqref="F153">
    <cfRule type="cellIs" dxfId="2254" priority="516" stopIfTrue="1" operator="lessThan">
      <formula>$F$155</formula>
    </cfRule>
  </conditionalFormatting>
  <conditionalFormatting sqref="G153">
    <cfRule type="cellIs" dxfId="2253" priority="517" stopIfTrue="1" operator="lessThan">
      <formula>$F$153</formula>
    </cfRule>
  </conditionalFormatting>
  <conditionalFormatting sqref="H153">
    <cfRule type="cellIs" dxfId="2252" priority="518" stopIfTrue="1" operator="lessThan">
      <formula>$H$155</formula>
    </cfRule>
  </conditionalFormatting>
  <conditionalFormatting sqref="I153">
    <cfRule type="cellIs" dxfId="2251" priority="519" stopIfTrue="1" operator="lessThan">
      <formula>$H$153</formula>
    </cfRule>
  </conditionalFormatting>
  <conditionalFormatting sqref="J153">
    <cfRule type="cellIs" dxfId="2250" priority="520" stopIfTrue="1" operator="lessThan">
      <formula>$J$155</formula>
    </cfRule>
  </conditionalFormatting>
  <conditionalFormatting sqref="K153">
    <cfRule type="cellIs" dxfId="2249" priority="521" stopIfTrue="1" operator="lessThan">
      <formula>$J$153</formula>
    </cfRule>
  </conditionalFormatting>
  <conditionalFormatting sqref="G154">
    <cfRule type="cellIs" dxfId="2248" priority="522" stopIfTrue="1" operator="lessThan">
      <formula>$F$154</formula>
    </cfRule>
  </conditionalFormatting>
  <conditionalFormatting sqref="I154">
    <cfRule type="cellIs" dxfId="2247" priority="523" stopIfTrue="1" operator="lessThan">
      <formula>$H$154</formula>
    </cfRule>
  </conditionalFormatting>
  <conditionalFormatting sqref="K154">
    <cfRule type="cellIs" dxfId="2246" priority="524" stopIfTrue="1" operator="lessThan">
      <formula>$J$154</formula>
    </cfRule>
  </conditionalFormatting>
  <conditionalFormatting sqref="G155">
    <cfRule type="cellIs" dxfId="2245" priority="525" stopIfTrue="1" operator="lessThan">
      <formula>$F$155</formula>
    </cfRule>
  </conditionalFormatting>
  <conditionalFormatting sqref="I155">
    <cfRule type="cellIs" dxfId="2244" priority="526" stopIfTrue="1" operator="lessThan">
      <formula>$H$155</formula>
    </cfRule>
  </conditionalFormatting>
  <conditionalFormatting sqref="K155">
    <cfRule type="cellIs" dxfId="2243" priority="527" stopIfTrue="1" operator="lessThan">
      <formula>$J$155</formula>
    </cfRule>
  </conditionalFormatting>
  <conditionalFormatting sqref="G156">
    <cfRule type="cellIs" dxfId="2242" priority="528" stopIfTrue="1" operator="lessThan">
      <formula>$F$156</formula>
    </cfRule>
  </conditionalFormatting>
  <conditionalFormatting sqref="I156">
    <cfRule type="cellIs" dxfId="2241" priority="529" stopIfTrue="1" operator="lessThan">
      <formula>$H$156</formula>
    </cfRule>
  </conditionalFormatting>
  <conditionalFormatting sqref="K156">
    <cfRule type="cellIs" dxfId="2240" priority="530" stopIfTrue="1" operator="lessThan">
      <formula>$J$156</formula>
    </cfRule>
  </conditionalFormatting>
  <conditionalFormatting sqref="G157">
    <cfRule type="cellIs" dxfId="2239" priority="531" stopIfTrue="1" operator="lessThan">
      <formula>$F$157</formula>
    </cfRule>
  </conditionalFormatting>
  <conditionalFormatting sqref="I157">
    <cfRule type="cellIs" dxfId="2238" priority="532" stopIfTrue="1" operator="lessThan">
      <formula>$H$157</formula>
    </cfRule>
  </conditionalFormatting>
  <conditionalFormatting sqref="K157">
    <cfRule type="cellIs" dxfId="2237" priority="533" stopIfTrue="1" operator="lessThan">
      <formula>$J$157</formula>
    </cfRule>
  </conditionalFormatting>
  <conditionalFormatting sqref="F158">
    <cfRule type="cellIs" dxfId="2236" priority="534" stopIfTrue="1" operator="lessThan">
      <formula>$F$160</formula>
    </cfRule>
  </conditionalFormatting>
  <conditionalFormatting sqref="G158">
    <cfRule type="cellIs" dxfId="2235" priority="535" stopIfTrue="1" operator="lessThan">
      <formula>$F$158</formula>
    </cfRule>
  </conditionalFormatting>
  <conditionalFormatting sqref="H158">
    <cfRule type="cellIs" dxfId="2234" priority="536" stopIfTrue="1" operator="lessThan">
      <formula>$H$160</formula>
    </cfRule>
  </conditionalFormatting>
  <conditionalFormatting sqref="I158">
    <cfRule type="cellIs" dxfId="2233" priority="537" stopIfTrue="1" operator="lessThan">
      <formula>$H$158</formula>
    </cfRule>
  </conditionalFormatting>
  <conditionalFormatting sqref="J158">
    <cfRule type="cellIs" dxfId="2232" priority="538" stopIfTrue="1" operator="lessThan">
      <formula>$J$160</formula>
    </cfRule>
  </conditionalFormatting>
  <conditionalFormatting sqref="K158">
    <cfRule type="cellIs" dxfId="2231" priority="539" stopIfTrue="1" operator="lessThan">
      <formula>$J$158</formula>
    </cfRule>
  </conditionalFormatting>
  <conditionalFormatting sqref="G159">
    <cfRule type="cellIs" dxfId="2230" priority="540" stopIfTrue="1" operator="lessThan">
      <formula>$F$159</formula>
    </cfRule>
  </conditionalFormatting>
  <conditionalFormatting sqref="I159">
    <cfRule type="cellIs" dxfId="2229" priority="541" stopIfTrue="1" operator="lessThan">
      <formula>$H$159</formula>
    </cfRule>
  </conditionalFormatting>
  <conditionalFormatting sqref="K159">
    <cfRule type="cellIs" dxfId="2228" priority="542" stopIfTrue="1" operator="lessThan">
      <formula>$J$159</formula>
    </cfRule>
  </conditionalFormatting>
  <conditionalFormatting sqref="G160">
    <cfRule type="cellIs" dxfId="2227" priority="543" stopIfTrue="1" operator="lessThan">
      <formula>$F$160</formula>
    </cfRule>
  </conditionalFormatting>
  <conditionalFormatting sqref="I160">
    <cfRule type="cellIs" dxfId="2226" priority="544" stopIfTrue="1" operator="lessThan">
      <formula>$H$160</formula>
    </cfRule>
  </conditionalFormatting>
  <conditionalFormatting sqref="K160">
    <cfRule type="cellIs" dxfId="2225" priority="545" stopIfTrue="1" operator="lessThan">
      <formula>$J$160</formula>
    </cfRule>
  </conditionalFormatting>
  <conditionalFormatting sqref="G161">
    <cfRule type="cellIs" dxfId="2224" priority="546" stopIfTrue="1" operator="lessThan">
      <formula>$F$161</formula>
    </cfRule>
  </conditionalFormatting>
  <conditionalFormatting sqref="I161">
    <cfRule type="cellIs" dxfId="2223" priority="547" stopIfTrue="1" operator="lessThan">
      <formula>$H$161</formula>
    </cfRule>
  </conditionalFormatting>
  <conditionalFormatting sqref="K161">
    <cfRule type="cellIs" dxfId="2222" priority="548" stopIfTrue="1" operator="lessThan">
      <formula>$J$161</formula>
    </cfRule>
  </conditionalFormatting>
  <conditionalFormatting sqref="G162">
    <cfRule type="cellIs" dxfId="2221" priority="549" stopIfTrue="1" operator="lessThan">
      <formula>$F$162</formula>
    </cfRule>
  </conditionalFormatting>
  <conditionalFormatting sqref="I162">
    <cfRule type="cellIs" dxfId="2220" priority="550" stopIfTrue="1" operator="lessThan">
      <formula>$H$162</formula>
    </cfRule>
  </conditionalFormatting>
  <conditionalFormatting sqref="K162">
    <cfRule type="cellIs" dxfId="2219" priority="551" stopIfTrue="1" operator="lessThan">
      <formula>$J$162</formula>
    </cfRule>
  </conditionalFormatting>
  <conditionalFormatting sqref="F163">
    <cfRule type="cellIs" dxfId="2218" priority="552" stopIfTrue="1" operator="lessThan">
      <formula>$F$165</formula>
    </cfRule>
  </conditionalFormatting>
  <conditionalFormatting sqref="G163">
    <cfRule type="cellIs" dxfId="2217" priority="553" stopIfTrue="1" operator="lessThan">
      <formula>$F$163</formula>
    </cfRule>
  </conditionalFormatting>
  <conditionalFormatting sqref="H163">
    <cfRule type="cellIs" dxfId="2216" priority="554" stopIfTrue="1" operator="lessThan">
      <formula>$H$165</formula>
    </cfRule>
  </conditionalFormatting>
  <conditionalFormatting sqref="I163">
    <cfRule type="cellIs" dxfId="2215" priority="555" stopIfTrue="1" operator="lessThan">
      <formula>$H$163</formula>
    </cfRule>
  </conditionalFormatting>
  <conditionalFormatting sqref="J163">
    <cfRule type="cellIs" dxfId="2214" priority="556" stopIfTrue="1" operator="lessThan">
      <formula>$J$165</formula>
    </cfRule>
  </conditionalFormatting>
  <conditionalFormatting sqref="K163">
    <cfRule type="cellIs" dxfId="2213" priority="557" stopIfTrue="1" operator="lessThan">
      <formula>$J$163</formula>
    </cfRule>
  </conditionalFormatting>
  <conditionalFormatting sqref="G164">
    <cfRule type="cellIs" dxfId="2212" priority="558" stopIfTrue="1" operator="lessThan">
      <formula>$F$164</formula>
    </cfRule>
  </conditionalFormatting>
  <conditionalFormatting sqref="I164">
    <cfRule type="cellIs" dxfId="2211" priority="559" stopIfTrue="1" operator="lessThan">
      <formula>$H$164</formula>
    </cfRule>
  </conditionalFormatting>
  <conditionalFormatting sqref="K164">
    <cfRule type="cellIs" dxfId="2210" priority="560" stopIfTrue="1" operator="lessThan">
      <formula>$J$164</formula>
    </cfRule>
  </conditionalFormatting>
  <conditionalFormatting sqref="G165">
    <cfRule type="cellIs" dxfId="2209" priority="561" stopIfTrue="1" operator="lessThan">
      <formula>$F$165</formula>
    </cfRule>
  </conditionalFormatting>
  <conditionalFormatting sqref="I165">
    <cfRule type="cellIs" dxfId="2208" priority="562" stopIfTrue="1" operator="lessThan">
      <formula>$H$165</formula>
    </cfRule>
  </conditionalFormatting>
  <conditionalFormatting sqref="K165">
    <cfRule type="cellIs" dxfId="2207" priority="563" stopIfTrue="1" operator="lessThan">
      <formula>$J$165</formula>
    </cfRule>
  </conditionalFormatting>
  <conditionalFormatting sqref="G166">
    <cfRule type="cellIs" dxfId="2206" priority="564" stopIfTrue="1" operator="lessThan">
      <formula>$F$166</formula>
    </cfRule>
  </conditionalFormatting>
  <conditionalFormatting sqref="I166">
    <cfRule type="cellIs" dxfId="2205" priority="565" stopIfTrue="1" operator="lessThan">
      <formula>$H$166</formula>
    </cfRule>
  </conditionalFormatting>
  <conditionalFormatting sqref="K166">
    <cfRule type="cellIs" dxfId="2204" priority="566" stopIfTrue="1" operator="lessThan">
      <formula>$J$166</formula>
    </cfRule>
  </conditionalFormatting>
  <conditionalFormatting sqref="G167">
    <cfRule type="cellIs" dxfId="2203" priority="567" stopIfTrue="1" operator="lessThan">
      <formula>$F$167</formula>
    </cfRule>
  </conditionalFormatting>
  <conditionalFormatting sqref="I167">
    <cfRule type="cellIs" dxfId="2202" priority="568" stopIfTrue="1" operator="lessThan">
      <formula>$H$167</formula>
    </cfRule>
  </conditionalFormatting>
  <conditionalFormatting sqref="K167">
    <cfRule type="cellIs" dxfId="2201" priority="569" stopIfTrue="1" operator="lessThan">
      <formula>$J$167</formula>
    </cfRule>
  </conditionalFormatting>
  <conditionalFormatting sqref="F168">
    <cfRule type="cellIs" dxfId="2200" priority="570" stopIfTrue="1" operator="lessThan">
      <formula>$F$170</formula>
    </cfRule>
  </conditionalFormatting>
  <conditionalFormatting sqref="G168">
    <cfRule type="cellIs" dxfId="2199" priority="571" stopIfTrue="1" operator="lessThan">
      <formula>$F$168</formula>
    </cfRule>
  </conditionalFormatting>
  <conditionalFormatting sqref="H168">
    <cfRule type="cellIs" dxfId="2198" priority="572" stopIfTrue="1" operator="lessThan">
      <formula>$H$170</formula>
    </cfRule>
  </conditionalFormatting>
  <conditionalFormatting sqref="I168">
    <cfRule type="cellIs" dxfId="2197" priority="573" stopIfTrue="1" operator="lessThan">
      <formula>$H$168</formula>
    </cfRule>
  </conditionalFormatting>
  <conditionalFormatting sqref="J168">
    <cfRule type="cellIs" dxfId="2196" priority="574" stopIfTrue="1" operator="lessThan">
      <formula>$J$170</formula>
    </cfRule>
  </conditionalFormatting>
  <conditionalFormatting sqref="K168">
    <cfRule type="cellIs" dxfId="2195" priority="575" stopIfTrue="1" operator="lessThan">
      <formula>$J$168</formula>
    </cfRule>
  </conditionalFormatting>
  <conditionalFormatting sqref="G169">
    <cfRule type="cellIs" dxfId="2194" priority="576" stopIfTrue="1" operator="lessThan">
      <formula>$F$169</formula>
    </cfRule>
  </conditionalFormatting>
  <conditionalFormatting sqref="I169">
    <cfRule type="cellIs" dxfId="2193" priority="577" stopIfTrue="1" operator="lessThan">
      <formula>$H$169</formula>
    </cfRule>
  </conditionalFormatting>
  <conditionalFormatting sqref="K169">
    <cfRule type="cellIs" dxfId="2192" priority="578" stopIfTrue="1" operator="lessThan">
      <formula>$J$169</formula>
    </cfRule>
  </conditionalFormatting>
  <conditionalFormatting sqref="G170">
    <cfRule type="cellIs" dxfId="2191" priority="579" stopIfTrue="1" operator="lessThan">
      <formula>$F$170</formula>
    </cfRule>
  </conditionalFormatting>
  <conditionalFormatting sqref="I170">
    <cfRule type="cellIs" dxfId="2190" priority="580" stopIfTrue="1" operator="lessThan">
      <formula>$H$170</formula>
    </cfRule>
  </conditionalFormatting>
  <conditionalFormatting sqref="K170">
    <cfRule type="cellIs" dxfId="2189" priority="581" stopIfTrue="1" operator="lessThan">
      <formula>$J$170</formula>
    </cfRule>
  </conditionalFormatting>
  <conditionalFormatting sqref="G171">
    <cfRule type="cellIs" dxfId="2188" priority="582" stopIfTrue="1" operator="lessThan">
      <formula>$F$171</formula>
    </cfRule>
  </conditionalFormatting>
  <conditionalFormatting sqref="I171">
    <cfRule type="cellIs" dxfId="2187" priority="583" stopIfTrue="1" operator="lessThan">
      <formula>$H$171</formula>
    </cfRule>
  </conditionalFormatting>
  <conditionalFormatting sqref="K171">
    <cfRule type="cellIs" dxfId="2186" priority="584" stopIfTrue="1" operator="lessThan">
      <formula>$J$171</formula>
    </cfRule>
  </conditionalFormatting>
  <conditionalFormatting sqref="G172">
    <cfRule type="cellIs" dxfId="2185" priority="585" stopIfTrue="1" operator="lessThan">
      <formula>$F$172</formula>
    </cfRule>
  </conditionalFormatting>
  <conditionalFormatting sqref="I172">
    <cfRule type="cellIs" dxfId="2184" priority="586" stopIfTrue="1" operator="lessThan">
      <formula>$H$172</formula>
    </cfRule>
  </conditionalFormatting>
  <conditionalFormatting sqref="K172">
    <cfRule type="cellIs" dxfId="2183" priority="587" stopIfTrue="1" operator="lessThan">
      <formula>$J$172</formula>
    </cfRule>
  </conditionalFormatting>
  <conditionalFormatting sqref="G173">
    <cfRule type="cellIs" dxfId="2182" priority="588" stopIfTrue="1" operator="lessThan">
      <formula>$F$173</formula>
    </cfRule>
  </conditionalFormatting>
  <conditionalFormatting sqref="I173">
    <cfRule type="cellIs" dxfId="2181" priority="589" stopIfTrue="1" operator="lessThan">
      <formula>$H$173</formula>
    </cfRule>
  </conditionalFormatting>
  <conditionalFormatting sqref="K173">
    <cfRule type="cellIs" dxfId="2180" priority="590" stopIfTrue="1" operator="lessThan">
      <formula>$J$173</formula>
    </cfRule>
  </conditionalFormatting>
  <conditionalFormatting sqref="G174">
    <cfRule type="cellIs" dxfId="2179" priority="591" stopIfTrue="1" operator="lessThan">
      <formula>$F$174</formula>
    </cfRule>
  </conditionalFormatting>
  <conditionalFormatting sqref="I174">
    <cfRule type="cellIs" dxfId="2178" priority="592" stopIfTrue="1" operator="lessThan">
      <formula>$H$174</formula>
    </cfRule>
  </conditionalFormatting>
  <conditionalFormatting sqref="K174">
    <cfRule type="cellIs" dxfId="2177" priority="593" stopIfTrue="1" operator="lessThan">
      <formula>$J$174</formula>
    </cfRule>
  </conditionalFormatting>
  <conditionalFormatting sqref="G175">
    <cfRule type="cellIs" dxfId="2176" priority="594" stopIfTrue="1" operator="lessThan">
      <formula>$F$175</formula>
    </cfRule>
  </conditionalFormatting>
  <conditionalFormatting sqref="I175">
    <cfRule type="cellIs" dxfId="2175" priority="595" stopIfTrue="1" operator="lessThan">
      <formula>$H$175</formula>
    </cfRule>
  </conditionalFormatting>
  <conditionalFormatting sqref="K175">
    <cfRule type="cellIs" dxfId="2174" priority="596" stopIfTrue="1" operator="lessThan">
      <formula>$J$175</formula>
    </cfRule>
  </conditionalFormatting>
  <conditionalFormatting sqref="F176">
    <cfRule type="cellIs" dxfId="2173" priority="597" stopIfTrue="1" operator="lessThan">
      <formula>$F$178</formula>
    </cfRule>
  </conditionalFormatting>
  <conditionalFormatting sqref="G176">
    <cfRule type="cellIs" dxfId="2172" priority="598" stopIfTrue="1" operator="lessThan">
      <formula>$F$176</formula>
    </cfRule>
  </conditionalFormatting>
  <conditionalFormatting sqref="H176">
    <cfRule type="cellIs" dxfId="2171" priority="599" stopIfTrue="1" operator="lessThan">
      <formula>$H$178</formula>
    </cfRule>
  </conditionalFormatting>
  <conditionalFormatting sqref="I176">
    <cfRule type="cellIs" dxfId="2170" priority="600" stopIfTrue="1" operator="lessThan">
      <formula>$H$176</formula>
    </cfRule>
  </conditionalFormatting>
  <conditionalFormatting sqref="J176">
    <cfRule type="cellIs" dxfId="2169" priority="601" stopIfTrue="1" operator="lessThan">
      <formula>$J$178</formula>
    </cfRule>
  </conditionalFormatting>
  <conditionalFormatting sqref="K176">
    <cfRule type="cellIs" dxfId="2168" priority="602" stopIfTrue="1" operator="lessThan">
      <formula>$J$176</formula>
    </cfRule>
  </conditionalFormatting>
  <conditionalFormatting sqref="G177">
    <cfRule type="cellIs" dxfId="2167" priority="603" stopIfTrue="1" operator="lessThan">
      <formula>$F$177</formula>
    </cfRule>
  </conditionalFormatting>
  <conditionalFormatting sqref="I177">
    <cfRule type="cellIs" dxfId="2166" priority="604" stopIfTrue="1" operator="lessThan">
      <formula>$H$177</formula>
    </cfRule>
  </conditionalFormatting>
  <conditionalFormatting sqref="K177">
    <cfRule type="cellIs" dxfId="2165" priority="605" stopIfTrue="1" operator="lessThan">
      <formula>$J$177</formula>
    </cfRule>
  </conditionalFormatting>
  <conditionalFormatting sqref="G178">
    <cfRule type="cellIs" dxfId="2164" priority="606" stopIfTrue="1" operator="lessThan">
      <formula>$F$178</formula>
    </cfRule>
  </conditionalFormatting>
  <conditionalFormatting sqref="I178">
    <cfRule type="cellIs" dxfId="2163" priority="607" stopIfTrue="1" operator="lessThan">
      <formula>$H$178</formula>
    </cfRule>
  </conditionalFormatting>
  <conditionalFormatting sqref="K178">
    <cfRule type="cellIs" dxfId="2162" priority="608" stopIfTrue="1" operator="lessThan">
      <formula>$J$178</formula>
    </cfRule>
  </conditionalFormatting>
  <conditionalFormatting sqref="G179">
    <cfRule type="cellIs" dxfId="2161" priority="609" stopIfTrue="1" operator="lessThan">
      <formula>$F$179</formula>
    </cfRule>
  </conditionalFormatting>
  <conditionalFormatting sqref="I179">
    <cfRule type="cellIs" dxfId="2160" priority="610" stopIfTrue="1" operator="lessThan">
      <formula>$H$179</formula>
    </cfRule>
  </conditionalFormatting>
  <conditionalFormatting sqref="K179">
    <cfRule type="cellIs" dxfId="2159" priority="611" stopIfTrue="1" operator="lessThan">
      <formula>$J$179</formula>
    </cfRule>
  </conditionalFormatting>
  <conditionalFormatting sqref="G180">
    <cfRule type="cellIs" dxfId="2158" priority="612" stopIfTrue="1" operator="lessThan">
      <formula>$F$180</formula>
    </cfRule>
  </conditionalFormatting>
  <conditionalFormatting sqref="I180">
    <cfRule type="cellIs" dxfId="2157" priority="613" stopIfTrue="1" operator="lessThan">
      <formula>$H$180</formula>
    </cfRule>
  </conditionalFormatting>
  <conditionalFormatting sqref="K180">
    <cfRule type="cellIs" dxfId="2156" priority="614" stopIfTrue="1" operator="lessThan">
      <formula>$J$180</formula>
    </cfRule>
  </conditionalFormatting>
  <conditionalFormatting sqref="G181">
    <cfRule type="cellIs" dxfId="2155" priority="615" stopIfTrue="1" operator="lessThan">
      <formula>$F$181</formula>
    </cfRule>
  </conditionalFormatting>
  <conditionalFormatting sqref="I181">
    <cfRule type="cellIs" dxfId="2154" priority="616" stopIfTrue="1" operator="lessThan">
      <formula>$H$181</formula>
    </cfRule>
  </conditionalFormatting>
  <conditionalFormatting sqref="K181">
    <cfRule type="cellIs" dxfId="2153" priority="617" stopIfTrue="1" operator="lessThan">
      <formula>$J$181</formula>
    </cfRule>
  </conditionalFormatting>
  <conditionalFormatting sqref="G182">
    <cfRule type="cellIs" dxfId="2152" priority="618" stopIfTrue="1" operator="lessThan">
      <formula>$F$182</formula>
    </cfRule>
  </conditionalFormatting>
  <conditionalFormatting sqref="I182">
    <cfRule type="cellIs" dxfId="2151" priority="619" stopIfTrue="1" operator="lessThan">
      <formula>$H$182</formula>
    </cfRule>
  </conditionalFormatting>
  <conditionalFormatting sqref="K182">
    <cfRule type="cellIs" dxfId="2150" priority="620" stopIfTrue="1" operator="lessThan">
      <formula>$J$182</formula>
    </cfRule>
  </conditionalFormatting>
  <conditionalFormatting sqref="F183">
    <cfRule type="cellIs" dxfId="2149" priority="621" stopIfTrue="1" operator="lessThan">
      <formula>$F$185</formula>
    </cfRule>
  </conditionalFormatting>
  <conditionalFormatting sqref="G183">
    <cfRule type="cellIs" dxfId="2148" priority="622" stopIfTrue="1" operator="lessThan">
      <formula>$F$183</formula>
    </cfRule>
  </conditionalFormatting>
  <conditionalFormatting sqref="H183">
    <cfRule type="cellIs" dxfId="2147" priority="623" stopIfTrue="1" operator="lessThan">
      <formula>$H$185</formula>
    </cfRule>
  </conditionalFormatting>
  <conditionalFormatting sqref="I183">
    <cfRule type="cellIs" dxfId="2146" priority="624" stopIfTrue="1" operator="lessThan">
      <formula>$H$183</formula>
    </cfRule>
  </conditionalFormatting>
  <conditionalFormatting sqref="J183">
    <cfRule type="cellIs" dxfId="2145" priority="625" stopIfTrue="1" operator="lessThan">
      <formula>$J$185</formula>
    </cfRule>
  </conditionalFormatting>
  <conditionalFormatting sqref="K183">
    <cfRule type="cellIs" dxfId="2144" priority="626" stopIfTrue="1" operator="lessThan">
      <formula>$J$183</formula>
    </cfRule>
  </conditionalFormatting>
  <conditionalFormatting sqref="G184">
    <cfRule type="cellIs" dxfId="2143" priority="627" stopIfTrue="1" operator="lessThan">
      <formula>$F$184</formula>
    </cfRule>
  </conditionalFormatting>
  <conditionalFormatting sqref="I184">
    <cfRule type="cellIs" dxfId="2142" priority="628" stopIfTrue="1" operator="lessThan">
      <formula>$H$184</formula>
    </cfRule>
  </conditionalFormatting>
  <conditionalFormatting sqref="K184">
    <cfRule type="cellIs" dxfId="2141" priority="629" stopIfTrue="1" operator="lessThan">
      <formula>$J$184</formula>
    </cfRule>
  </conditionalFormatting>
  <conditionalFormatting sqref="G185">
    <cfRule type="cellIs" dxfId="2140" priority="630" stopIfTrue="1" operator="lessThan">
      <formula>$F$185</formula>
    </cfRule>
  </conditionalFormatting>
  <conditionalFormatting sqref="I185">
    <cfRule type="cellIs" dxfId="2139" priority="631" stopIfTrue="1" operator="lessThan">
      <formula>$H$185</formula>
    </cfRule>
  </conditionalFormatting>
  <conditionalFormatting sqref="K185">
    <cfRule type="cellIs" dxfId="2138" priority="632" stopIfTrue="1" operator="lessThan">
      <formula>$J$185</formula>
    </cfRule>
  </conditionalFormatting>
  <conditionalFormatting sqref="G186">
    <cfRule type="cellIs" dxfId="2137" priority="633" stopIfTrue="1" operator="lessThan">
      <formula>$F$186</formula>
    </cfRule>
  </conditionalFormatting>
  <conditionalFormatting sqref="I186">
    <cfRule type="cellIs" dxfId="2136" priority="634" stopIfTrue="1" operator="lessThan">
      <formula>$H$186</formula>
    </cfRule>
  </conditionalFormatting>
  <conditionalFormatting sqref="K186">
    <cfRule type="cellIs" dxfId="2135" priority="635" stopIfTrue="1" operator="lessThan">
      <formula>$J$186</formula>
    </cfRule>
  </conditionalFormatting>
  <conditionalFormatting sqref="G187">
    <cfRule type="cellIs" dxfId="2134" priority="636" stopIfTrue="1" operator="lessThan">
      <formula>$F$187</formula>
    </cfRule>
  </conditionalFormatting>
  <conditionalFormatting sqref="I187">
    <cfRule type="cellIs" dxfId="2133" priority="637" stopIfTrue="1" operator="lessThan">
      <formula>$H$187</formula>
    </cfRule>
  </conditionalFormatting>
  <conditionalFormatting sqref="K187">
    <cfRule type="cellIs" dxfId="2132" priority="638" stopIfTrue="1" operator="lessThan">
      <formula>$J$187</formula>
    </cfRule>
  </conditionalFormatting>
  <conditionalFormatting sqref="G189">
    <cfRule type="cellIs" dxfId="2131" priority="639" stopIfTrue="1" operator="lessThan">
      <formula>$F$189</formula>
    </cfRule>
  </conditionalFormatting>
  <conditionalFormatting sqref="I189">
    <cfRule type="cellIs" dxfId="2130" priority="640" stopIfTrue="1" operator="lessThan">
      <formula>$H$189</formula>
    </cfRule>
  </conditionalFormatting>
  <conditionalFormatting sqref="K189">
    <cfRule type="cellIs" dxfId="2129" priority="641" stopIfTrue="1" operator="lessThan">
      <formula>$J$189</formula>
    </cfRule>
  </conditionalFormatting>
  <conditionalFormatting sqref="G190">
    <cfRule type="cellIs" dxfId="2128" priority="642" stopIfTrue="1" operator="lessThan">
      <formula>$F$190</formula>
    </cfRule>
  </conditionalFormatting>
  <conditionalFormatting sqref="I190">
    <cfRule type="cellIs" dxfId="2127" priority="643" stopIfTrue="1" operator="lessThan">
      <formula>$H$190</formula>
    </cfRule>
  </conditionalFormatting>
  <conditionalFormatting sqref="K190">
    <cfRule type="cellIs" dxfId="2126" priority="644" stopIfTrue="1" operator="lessThan">
      <formula>$J$190</formula>
    </cfRule>
  </conditionalFormatting>
  <conditionalFormatting sqref="G191:K191">
    <cfRule type="cellIs" dxfId="2125" priority="645" stopIfTrue="1" operator="lessThan">
      <formula>$F$191</formula>
    </cfRule>
  </conditionalFormatting>
  <conditionalFormatting sqref="G192">
    <cfRule type="cellIs" dxfId="2124" priority="646" stopIfTrue="1" operator="lessThan">
      <formula>$F$192</formula>
    </cfRule>
  </conditionalFormatting>
  <conditionalFormatting sqref="I192">
    <cfRule type="cellIs" dxfId="2123" priority="647" stopIfTrue="1" operator="lessThan">
      <formula>$H$192</formula>
    </cfRule>
  </conditionalFormatting>
  <conditionalFormatting sqref="K192">
    <cfRule type="cellIs" dxfId="2122" priority="648" stopIfTrue="1" operator="lessThan">
      <formula>$J$192</formula>
    </cfRule>
  </conditionalFormatting>
  <conditionalFormatting sqref="F193">
    <cfRule type="cellIs" dxfId="2121" priority="649" stopIfTrue="1" operator="lessThan">
      <formula>$F$195</formula>
    </cfRule>
  </conditionalFormatting>
  <conditionalFormatting sqref="G193">
    <cfRule type="cellIs" dxfId="2120" priority="650" stopIfTrue="1" operator="lessThan">
      <formula>$F$193</formula>
    </cfRule>
  </conditionalFormatting>
  <conditionalFormatting sqref="H193">
    <cfRule type="cellIs" dxfId="2119" priority="651" stopIfTrue="1" operator="lessThan">
      <formula>$H$195</formula>
    </cfRule>
  </conditionalFormatting>
  <conditionalFormatting sqref="I193">
    <cfRule type="cellIs" dxfId="2118" priority="652" stopIfTrue="1" operator="lessThan">
      <formula>$H$193</formula>
    </cfRule>
  </conditionalFormatting>
  <conditionalFormatting sqref="J193">
    <cfRule type="cellIs" dxfId="2117" priority="653" stopIfTrue="1" operator="lessThan">
      <formula>$J$195</formula>
    </cfRule>
  </conditionalFormatting>
  <conditionalFormatting sqref="K193">
    <cfRule type="cellIs" dxfId="2116" priority="654" stopIfTrue="1" operator="lessThan">
      <formula>$J$193</formula>
    </cfRule>
  </conditionalFormatting>
  <conditionalFormatting sqref="G194">
    <cfRule type="cellIs" dxfId="2115" priority="655" stopIfTrue="1" operator="lessThan">
      <formula>$F$194</formula>
    </cfRule>
  </conditionalFormatting>
  <conditionalFormatting sqref="I194">
    <cfRule type="cellIs" dxfId="2114" priority="656" stopIfTrue="1" operator="lessThan">
      <formula>$H$194</formula>
    </cfRule>
  </conditionalFormatting>
  <conditionalFormatting sqref="K194">
    <cfRule type="cellIs" dxfId="2113" priority="657" stopIfTrue="1" operator="lessThan">
      <formula>$J$194</formula>
    </cfRule>
  </conditionalFormatting>
  <conditionalFormatting sqref="G195">
    <cfRule type="cellIs" dxfId="2112" priority="658" stopIfTrue="1" operator="lessThan">
      <formula>$F$195</formula>
    </cfRule>
  </conditionalFormatting>
  <conditionalFormatting sqref="I195">
    <cfRule type="cellIs" dxfId="2111" priority="659" stopIfTrue="1" operator="lessThan">
      <formula>$H$195</formula>
    </cfRule>
  </conditionalFormatting>
  <conditionalFormatting sqref="K195">
    <cfRule type="cellIs" dxfId="2110" priority="660" stopIfTrue="1" operator="lessThan">
      <formula>$J$195</formula>
    </cfRule>
  </conditionalFormatting>
  <conditionalFormatting sqref="G196">
    <cfRule type="cellIs" dxfId="2109" priority="661" stopIfTrue="1" operator="lessThan">
      <formula>$F$196</formula>
    </cfRule>
  </conditionalFormatting>
  <conditionalFormatting sqref="I196">
    <cfRule type="cellIs" dxfId="2108" priority="662" stopIfTrue="1" operator="lessThan">
      <formula>$H$196</formula>
    </cfRule>
  </conditionalFormatting>
  <conditionalFormatting sqref="K196">
    <cfRule type="cellIs" dxfId="2107" priority="663" stopIfTrue="1" operator="lessThan">
      <formula>$J$196</formula>
    </cfRule>
  </conditionalFormatting>
  <conditionalFormatting sqref="G197">
    <cfRule type="cellIs" dxfId="2106" priority="664" stopIfTrue="1" operator="lessThan">
      <formula>$F$197</formula>
    </cfRule>
  </conditionalFormatting>
  <conditionalFormatting sqref="I197">
    <cfRule type="cellIs" dxfId="2105" priority="665" stopIfTrue="1" operator="lessThan">
      <formula>$H$197</formula>
    </cfRule>
  </conditionalFormatting>
  <conditionalFormatting sqref="K197">
    <cfRule type="cellIs" dxfId="2104" priority="666" stopIfTrue="1" operator="lessThan">
      <formula>$J$197</formula>
    </cfRule>
  </conditionalFormatting>
  <conditionalFormatting sqref="G198">
    <cfRule type="cellIs" dxfId="2103" priority="667" stopIfTrue="1" operator="lessThan">
      <formula>$F$198</formula>
    </cfRule>
  </conditionalFormatting>
  <conditionalFormatting sqref="I198">
    <cfRule type="cellIs" dxfId="2102" priority="668" stopIfTrue="1" operator="lessThan">
      <formula>$H$198</formula>
    </cfRule>
  </conditionalFormatting>
  <conditionalFormatting sqref="K198">
    <cfRule type="cellIs" dxfId="2101" priority="669" stopIfTrue="1" operator="lessThan">
      <formula>$J$198</formula>
    </cfRule>
  </conditionalFormatting>
  <conditionalFormatting sqref="F199">
    <cfRule type="cellIs" dxfId="2100" priority="670" stopIfTrue="1" operator="lessThan">
      <formula>$F$201</formula>
    </cfRule>
  </conditionalFormatting>
  <conditionalFormatting sqref="G199">
    <cfRule type="cellIs" dxfId="2099" priority="671" stopIfTrue="1" operator="lessThan">
      <formula>$F$199</formula>
    </cfRule>
  </conditionalFormatting>
  <conditionalFormatting sqref="H199">
    <cfRule type="cellIs" dxfId="2098" priority="672" stopIfTrue="1" operator="lessThan">
      <formula>$H$201</formula>
    </cfRule>
  </conditionalFormatting>
  <conditionalFormatting sqref="I199">
    <cfRule type="cellIs" dxfId="2097" priority="673" stopIfTrue="1" operator="lessThan">
      <formula>$H$199</formula>
    </cfRule>
  </conditionalFormatting>
  <conditionalFormatting sqref="J199">
    <cfRule type="cellIs" dxfId="2096" priority="674" stopIfTrue="1" operator="lessThan">
      <formula>$J$201</formula>
    </cfRule>
  </conditionalFormatting>
  <conditionalFormatting sqref="K199">
    <cfRule type="cellIs" dxfId="2095" priority="675" stopIfTrue="1" operator="lessThan">
      <formula>$J$199</formula>
    </cfRule>
  </conditionalFormatting>
  <conditionalFormatting sqref="G200">
    <cfRule type="cellIs" dxfId="2094" priority="676" stopIfTrue="1" operator="lessThan">
      <formula>$F$200</formula>
    </cfRule>
  </conditionalFormatting>
  <conditionalFormatting sqref="I200">
    <cfRule type="cellIs" dxfId="2093" priority="677" stopIfTrue="1" operator="lessThan">
      <formula>$H$200</formula>
    </cfRule>
  </conditionalFormatting>
  <conditionalFormatting sqref="K200">
    <cfRule type="cellIs" dxfId="2092" priority="678" stopIfTrue="1" operator="lessThan">
      <formula>$J$200</formula>
    </cfRule>
  </conditionalFormatting>
  <conditionalFormatting sqref="G201">
    <cfRule type="cellIs" dxfId="2091" priority="679" stopIfTrue="1" operator="lessThan">
      <formula>$F$201</formula>
    </cfRule>
  </conditionalFormatting>
  <conditionalFormatting sqref="I201">
    <cfRule type="cellIs" dxfId="2090" priority="680" stopIfTrue="1" operator="lessThan">
      <formula>$H$201</formula>
    </cfRule>
  </conditionalFormatting>
  <conditionalFormatting sqref="K201">
    <cfRule type="cellIs" dxfId="2089" priority="681" stopIfTrue="1" operator="lessThan">
      <formula>$J$201</formula>
    </cfRule>
  </conditionalFormatting>
  <conditionalFormatting sqref="G202">
    <cfRule type="cellIs" dxfId="2088" priority="682" stopIfTrue="1" operator="lessThan">
      <formula>$F$202</formula>
    </cfRule>
  </conditionalFormatting>
  <conditionalFormatting sqref="I202">
    <cfRule type="cellIs" dxfId="2087" priority="683" stopIfTrue="1" operator="lessThan">
      <formula>$H$202</formula>
    </cfRule>
  </conditionalFormatting>
  <conditionalFormatting sqref="K202">
    <cfRule type="cellIs" dxfId="2086" priority="684" stopIfTrue="1" operator="lessThan">
      <formula>$J$202</formula>
    </cfRule>
  </conditionalFormatting>
  <conditionalFormatting sqref="G203">
    <cfRule type="cellIs" dxfId="2085" priority="685" stopIfTrue="1" operator="lessThan">
      <formula>$F$203</formula>
    </cfRule>
  </conditionalFormatting>
  <conditionalFormatting sqref="I203">
    <cfRule type="cellIs" dxfId="2084" priority="686" stopIfTrue="1" operator="lessThan">
      <formula>$H$203</formula>
    </cfRule>
  </conditionalFormatting>
  <conditionalFormatting sqref="K203">
    <cfRule type="cellIs" dxfId="2083" priority="687" stopIfTrue="1" operator="lessThan">
      <formula>$J$203</formula>
    </cfRule>
  </conditionalFormatting>
  <conditionalFormatting sqref="F204">
    <cfRule type="cellIs" dxfId="2082" priority="688" stopIfTrue="1" operator="lessThan">
      <formula>$F$206</formula>
    </cfRule>
  </conditionalFormatting>
  <conditionalFormatting sqref="G204">
    <cfRule type="cellIs" dxfId="2081" priority="689" stopIfTrue="1" operator="lessThan">
      <formula>$F$204</formula>
    </cfRule>
  </conditionalFormatting>
  <conditionalFormatting sqref="H204">
    <cfRule type="cellIs" dxfId="2080" priority="690" stopIfTrue="1" operator="lessThan">
      <formula>$H$206</formula>
    </cfRule>
  </conditionalFormatting>
  <conditionalFormatting sqref="I204">
    <cfRule type="cellIs" dxfId="2079" priority="691" stopIfTrue="1" operator="lessThan">
      <formula>$H$204</formula>
    </cfRule>
  </conditionalFormatting>
  <conditionalFormatting sqref="J204">
    <cfRule type="cellIs" dxfId="2078" priority="692" stopIfTrue="1" operator="lessThan">
      <formula>$J$206</formula>
    </cfRule>
  </conditionalFormatting>
  <conditionalFormatting sqref="K204">
    <cfRule type="cellIs" dxfId="2077" priority="693" stopIfTrue="1" operator="lessThan">
      <formula>$J$204</formula>
    </cfRule>
  </conditionalFormatting>
  <conditionalFormatting sqref="G205">
    <cfRule type="cellIs" dxfId="2076" priority="694" stopIfTrue="1" operator="lessThan">
      <formula>$F$205</formula>
    </cfRule>
  </conditionalFormatting>
  <conditionalFormatting sqref="I205">
    <cfRule type="cellIs" dxfId="2075" priority="695" stopIfTrue="1" operator="lessThan">
      <formula>$H$205</formula>
    </cfRule>
  </conditionalFormatting>
  <conditionalFormatting sqref="G206">
    <cfRule type="cellIs" dxfId="2074" priority="696" stopIfTrue="1" operator="lessThan">
      <formula>$F$206</formula>
    </cfRule>
  </conditionalFormatting>
  <conditionalFormatting sqref="I206">
    <cfRule type="cellIs" dxfId="2073" priority="697" stopIfTrue="1" operator="lessThan">
      <formula>$H$206</formula>
    </cfRule>
  </conditionalFormatting>
  <conditionalFormatting sqref="K206">
    <cfRule type="cellIs" dxfId="2072" priority="698" stopIfTrue="1" operator="lessThan">
      <formula>$J$206</formula>
    </cfRule>
  </conditionalFormatting>
  <conditionalFormatting sqref="G207">
    <cfRule type="cellIs" dxfId="2071" priority="699" stopIfTrue="1" operator="lessThan">
      <formula>$F$207</formula>
    </cfRule>
  </conditionalFormatting>
  <conditionalFormatting sqref="I207">
    <cfRule type="cellIs" dxfId="2070" priority="700" stopIfTrue="1" operator="lessThan">
      <formula>$H$207</formula>
    </cfRule>
  </conditionalFormatting>
  <conditionalFormatting sqref="K207">
    <cfRule type="cellIs" dxfId="2069" priority="701" stopIfTrue="1" operator="lessThan">
      <formula>$J$207</formula>
    </cfRule>
  </conditionalFormatting>
  <conditionalFormatting sqref="G208">
    <cfRule type="cellIs" dxfId="2068" priority="702" stopIfTrue="1" operator="lessThan">
      <formula>$F$208</formula>
    </cfRule>
  </conditionalFormatting>
  <conditionalFormatting sqref="I208">
    <cfRule type="cellIs" dxfId="2067" priority="703" stopIfTrue="1" operator="lessThan">
      <formula>$H$208</formula>
    </cfRule>
  </conditionalFormatting>
  <conditionalFormatting sqref="K208">
    <cfRule type="cellIs" dxfId="2066" priority="704" stopIfTrue="1" operator="lessThan">
      <formula>$J$208</formula>
    </cfRule>
  </conditionalFormatting>
  <conditionalFormatting sqref="G209">
    <cfRule type="cellIs" dxfId="2065" priority="705" stopIfTrue="1" operator="lessThan">
      <formula>$F$209</formula>
    </cfRule>
  </conditionalFormatting>
  <conditionalFormatting sqref="I209">
    <cfRule type="cellIs" dxfId="2064" priority="706" stopIfTrue="1" operator="lessThan">
      <formula>$H$209</formula>
    </cfRule>
  </conditionalFormatting>
  <conditionalFormatting sqref="K209">
    <cfRule type="cellIs" dxfId="2063" priority="707" stopIfTrue="1" operator="lessThan">
      <formula>$J$209</formula>
    </cfRule>
  </conditionalFormatting>
  <conditionalFormatting sqref="F210">
    <cfRule type="cellIs" dxfId="2062" priority="708" stopIfTrue="1" operator="lessThan">
      <formula>$F$212</formula>
    </cfRule>
  </conditionalFormatting>
  <conditionalFormatting sqref="G210">
    <cfRule type="cellIs" dxfId="2061" priority="709" stopIfTrue="1" operator="lessThan">
      <formula>$F$210</formula>
    </cfRule>
  </conditionalFormatting>
  <conditionalFormatting sqref="H210">
    <cfRule type="cellIs" dxfId="2060" priority="710" stopIfTrue="1" operator="lessThan">
      <formula>$H$212</formula>
    </cfRule>
  </conditionalFormatting>
  <conditionalFormatting sqref="I210">
    <cfRule type="cellIs" dxfId="2059" priority="711" stopIfTrue="1" operator="lessThan">
      <formula>$H$210</formula>
    </cfRule>
  </conditionalFormatting>
  <conditionalFormatting sqref="J210">
    <cfRule type="cellIs" dxfId="2058" priority="712" stopIfTrue="1" operator="lessThan">
      <formula>$J$212</formula>
    </cfRule>
  </conditionalFormatting>
  <conditionalFormatting sqref="K210">
    <cfRule type="cellIs" dxfId="2057" priority="713" stopIfTrue="1" operator="lessThan">
      <formula>$J$210</formula>
    </cfRule>
  </conditionalFormatting>
  <conditionalFormatting sqref="G211">
    <cfRule type="cellIs" dxfId="2056" priority="714" stopIfTrue="1" operator="lessThan">
      <formula>$F$211</formula>
    </cfRule>
  </conditionalFormatting>
  <conditionalFormatting sqref="I211">
    <cfRule type="cellIs" dxfId="2055" priority="715" stopIfTrue="1" operator="lessThan">
      <formula>$H$211</formula>
    </cfRule>
  </conditionalFormatting>
  <conditionalFormatting sqref="K211">
    <cfRule type="cellIs" dxfId="2054" priority="716" stopIfTrue="1" operator="lessThan">
      <formula>$J$211</formula>
    </cfRule>
  </conditionalFormatting>
  <conditionalFormatting sqref="G212">
    <cfRule type="cellIs" dxfId="2053" priority="717" stopIfTrue="1" operator="lessThan">
      <formula>$F$212</formula>
    </cfRule>
  </conditionalFormatting>
  <conditionalFormatting sqref="I212">
    <cfRule type="cellIs" dxfId="2052" priority="718" stopIfTrue="1" operator="lessThan">
      <formula>$H$212</formula>
    </cfRule>
  </conditionalFormatting>
  <conditionalFormatting sqref="K212">
    <cfRule type="cellIs" dxfId="2051" priority="719" stopIfTrue="1" operator="lessThan">
      <formula>$J$212</formula>
    </cfRule>
  </conditionalFormatting>
  <conditionalFormatting sqref="G213">
    <cfRule type="cellIs" dxfId="2050" priority="720" stopIfTrue="1" operator="lessThan">
      <formula>$F$213</formula>
    </cfRule>
  </conditionalFormatting>
  <conditionalFormatting sqref="I213">
    <cfRule type="cellIs" dxfId="2049" priority="721" stopIfTrue="1" operator="lessThan">
      <formula>$H$213</formula>
    </cfRule>
  </conditionalFormatting>
  <conditionalFormatting sqref="K213">
    <cfRule type="cellIs" dxfId="2048" priority="722" stopIfTrue="1" operator="lessThan">
      <formula>$J$213</formula>
    </cfRule>
  </conditionalFormatting>
  <conditionalFormatting sqref="G214">
    <cfRule type="cellIs" dxfId="2047" priority="723" stopIfTrue="1" operator="lessThan">
      <formula>$F$214</formula>
    </cfRule>
  </conditionalFormatting>
  <conditionalFormatting sqref="I214">
    <cfRule type="cellIs" dxfId="2046" priority="724" stopIfTrue="1" operator="lessThan">
      <formula>$H$214</formula>
    </cfRule>
  </conditionalFormatting>
  <conditionalFormatting sqref="K214">
    <cfRule type="cellIs" dxfId="2045" priority="725" stopIfTrue="1" operator="lessThan">
      <formula>$J$214</formula>
    </cfRule>
  </conditionalFormatting>
  <conditionalFormatting sqref="F215">
    <cfRule type="cellIs" dxfId="2044" priority="726" stopIfTrue="1" operator="lessThan">
      <formula>$F$217</formula>
    </cfRule>
  </conditionalFormatting>
  <conditionalFormatting sqref="G215">
    <cfRule type="cellIs" dxfId="2043" priority="727" stopIfTrue="1" operator="lessThan">
      <formula>$F$215</formula>
    </cfRule>
  </conditionalFormatting>
  <conditionalFormatting sqref="H215">
    <cfRule type="cellIs" dxfId="2042" priority="728" stopIfTrue="1" operator="lessThan">
      <formula>$H$217</formula>
    </cfRule>
  </conditionalFormatting>
  <conditionalFormatting sqref="I215">
    <cfRule type="cellIs" dxfId="2041" priority="729" stopIfTrue="1" operator="lessThan">
      <formula>$H$215</formula>
    </cfRule>
  </conditionalFormatting>
  <conditionalFormatting sqref="J215">
    <cfRule type="cellIs" dxfId="2040" priority="730" stopIfTrue="1" operator="lessThan">
      <formula>$J$217</formula>
    </cfRule>
  </conditionalFormatting>
  <conditionalFormatting sqref="K215">
    <cfRule type="cellIs" dxfId="2039" priority="731" stopIfTrue="1" operator="lessThan">
      <formula>$J$215</formula>
    </cfRule>
  </conditionalFormatting>
  <conditionalFormatting sqref="G216">
    <cfRule type="cellIs" dxfId="2038" priority="732" stopIfTrue="1" operator="lessThan">
      <formula>$F$216</formula>
    </cfRule>
  </conditionalFormatting>
  <conditionalFormatting sqref="I216">
    <cfRule type="cellIs" dxfId="2037" priority="733" stopIfTrue="1" operator="lessThan">
      <formula>$H$216</formula>
    </cfRule>
  </conditionalFormatting>
  <conditionalFormatting sqref="K216">
    <cfRule type="cellIs" dxfId="2036" priority="734" stopIfTrue="1" operator="lessThan">
      <formula>$J$216</formula>
    </cfRule>
  </conditionalFormatting>
  <conditionalFormatting sqref="G217">
    <cfRule type="cellIs" dxfId="2035" priority="735" stopIfTrue="1" operator="lessThan">
      <formula>$F$217</formula>
    </cfRule>
  </conditionalFormatting>
  <conditionalFormatting sqref="I217">
    <cfRule type="cellIs" dxfId="2034" priority="736" stopIfTrue="1" operator="lessThan">
      <formula>$H$217</formula>
    </cfRule>
  </conditionalFormatting>
  <conditionalFormatting sqref="K217">
    <cfRule type="cellIs" dxfId="2033" priority="737" stopIfTrue="1" operator="lessThan">
      <formula>$J$217</formula>
    </cfRule>
  </conditionalFormatting>
  <conditionalFormatting sqref="G218">
    <cfRule type="cellIs" dxfId="2032" priority="738" stopIfTrue="1" operator="lessThan">
      <formula>$F$218</formula>
    </cfRule>
  </conditionalFormatting>
  <conditionalFormatting sqref="I218">
    <cfRule type="cellIs" dxfId="2031" priority="739" stopIfTrue="1" operator="lessThan">
      <formula>$H$218</formula>
    </cfRule>
  </conditionalFormatting>
  <conditionalFormatting sqref="K218">
    <cfRule type="cellIs" dxfId="2030" priority="740" stopIfTrue="1" operator="lessThan">
      <formula>$J$218</formula>
    </cfRule>
  </conditionalFormatting>
  <conditionalFormatting sqref="G219">
    <cfRule type="cellIs" dxfId="2029" priority="741" stopIfTrue="1" operator="lessThan">
      <formula>$F$219</formula>
    </cfRule>
    <cfRule type="cellIs" dxfId="2028" priority="742" stopIfTrue="1" operator="lessThan">
      <formula>$F$219</formula>
    </cfRule>
  </conditionalFormatting>
  <conditionalFormatting sqref="I219">
    <cfRule type="cellIs" dxfId="2027" priority="743" stopIfTrue="1" operator="lessThan">
      <formula>$H$219</formula>
    </cfRule>
  </conditionalFormatting>
  <conditionalFormatting sqref="K219">
    <cfRule type="cellIs" dxfId="2026" priority="744" stopIfTrue="1" operator="lessThan">
      <formula>$J$219</formula>
    </cfRule>
  </conditionalFormatting>
  <conditionalFormatting sqref="G220">
    <cfRule type="cellIs" dxfId="2025" priority="745" stopIfTrue="1" operator="lessThan">
      <formula>$F$220</formula>
    </cfRule>
  </conditionalFormatting>
  <conditionalFormatting sqref="I220">
    <cfRule type="cellIs" dxfId="2024" priority="746" stopIfTrue="1" operator="lessThan">
      <formula>$H$220</formula>
    </cfRule>
  </conditionalFormatting>
  <conditionalFormatting sqref="K220">
    <cfRule type="cellIs" dxfId="2023" priority="747" stopIfTrue="1" operator="lessThan">
      <formula>$J$220</formula>
    </cfRule>
  </conditionalFormatting>
  <conditionalFormatting sqref="G221">
    <cfRule type="cellIs" dxfId="2022" priority="748" stopIfTrue="1" operator="lessThan">
      <formula>$F$221</formula>
    </cfRule>
  </conditionalFormatting>
  <conditionalFormatting sqref="I221">
    <cfRule type="cellIs" dxfId="2021" priority="749" stopIfTrue="1" operator="lessThan">
      <formula>$H$221</formula>
    </cfRule>
  </conditionalFormatting>
  <conditionalFormatting sqref="K221">
    <cfRule type="cellIs" dxfId="2020" priority="750" stopIfTrue="1" operator="lessThan">
      <formula>$J$221</formula>
    </cfRule>
  </conditionalFormatting>
  <conditionalFormatting sqref="F222">
    <cfRule type="cellIs" dxfId="2019" priority="751" stopIfTrue="1" operator="lessThan">
      <formula>$F$224</formula>
    </cfRule>
  </conditionalFormatting>
  <conditionalFormatting sqref="G222">
    <cfRule type="cellIs" dxfId="2018" priority="752" stopIfTrue="1" operator="lessThan">
      <formula>$F$222</formula>
    </cfRule>
  </conditionalFormatting>
  <conditionalFormatting sqref="H222">
    <cfRule type="cellIs" dxfId="2017" priority="753" stopIfTrue="1" operator="lessThan">
      <formula>$H$224</formula>
    </cfRule>
  </conditionalFormatting>
  <conditionalFormatting sqref="I222">
    <cfRule type="cellIs" dxfId="2016" priority="754" stopIfTrue="1" operator="lessThan">
      <formula>$H$222</formula>
    </cfRule>
  </conditionalFormatting>
  <conditionalFormatting sqref="J222">
    <cfRule type="cellIs" dxfId="2015" priority="755" stopIfTrue="1" operator="lessThan">
      <formula>$J$224</formula>
    </cfRule>
  </conditionalFormatting>
  <conditionalFormatting sqref="K222">
    <cfRule type="cellIs" dxfId="2014" priority="756" stopIfTrue="1" operator="lessThan">
      <formula>$J$222</formula>
    </cfRule>
  </conditionalFormatting>
  <conditionalFormatting sqref="G223">
    <cfRule type="cellIs" dxfId="2013" priority="757" stopIfTrue="1" operator="lessThan">
      <formula>$F$223</formula>
    </cfRule>
  </conditionalFormatting>
  <conditionalFormatting sqref="I223">
    <cfRule type="cellIs" dxfId="2012" priority="758" stopIfTrue="1" operator="lessThan">
      <formula>$H$223</formula>
    </cfRule>
  </conditionalFormatting>
  <conditionalFormatting sqref="K223">
    <cfRule type="cellIs" dxfId="2011" priority="759" stopIfTrue="1" operator="lessThan">
      <formula>$J$223</formula>
    </cfRule>
  </conditionalFormatting>
  <conditionalFormatting sqref="G224">
    <cfRule type="cellIs" dxfId="2010" priority="760" stopIfTrue="1" operator="lessThan">
      <formula>$F$224</formula>
    </cfRule>
  </conditionalFormatting>
  <conditionalFormatting sqref="I224">
    <cfRule type="cellIs" dxfId="2009" priority="761" stopIfTrue="1" operator="lessThan">
      <formula>$H$224</formula>
    </cfRule>
  </conditionalFormatting>
  <conditionalFormatting sqref="K224">
    <cfRule type="cellIs" dxfId="2008" priority="762" stopIfTrue="1" operator="lessThan">
      <formula>$J$224</formula>
    </cfRule>
  </conditionalFormatting>
  <conditionalFormatting sqref="G225">
    <cfRule type="cellIs" dxfId="2007" priority="763" stopIfTrue="1" operator="lessThan">
      <formula>$F$225</formula>
    </cfRule>
  </conditionalFormatting>
  <conditionalFormatting sqref="I225">
    <cfRule type="cellIs" dxfId="2006" priority="764" stopIfTrue="1" operator="lessThan">
      <formula>$H$225</formula>
    </cfRule>
  </conditionalFormatting>
  <conditionalFormatting sqref="K225">
    <cfRule type="cellIs" dxfId="2005" priority="765" stopIfTrue="1" operator="lessThan">
      <formula>$J$225</formula>
    </cfRule>
  </conditionalFormatting>
  <conditionalFormatting sqref="G226">
    <cfRule type="cellIs" dxfId="2004" priority="766" stopIfTrue="1" operator="lessThan">
      <formula>$F$226</formula>
    </cfRule>
  </conditionalFormatting>
  <conditionalFormatting sqref="I226">
    <cfRule type="cellIs" dxfId="2003" priority="767" stopIfTrue="1" operator="lessThan">
      <formula>$H$226</formula>
    </cfRule>
  </conditionalFormatting>
  <conditionalFormatting sqref="K226">
    <cfRule type="cellIs" dxfId="2002" priority="768" stopIfTrue="1" operator="lessThan">
      <formula>$J$226</formula>
    </cfRule>
  </conditionalFormatting>
  <conditionalFormatting sqref="F227">
    <cfRule type="cellIs" dxfId="2001" priority="769" stopIfTrue="1" operator="lessThan">
      <formula>$F$229</formula>
    </cfRule>
  </conditionalFormatting>
  <conditionalFormatting sqref="G227">
    <cfRule type="cellIs" dxfId="2000" priority="770" stopIfTrue="1" operator="lessThan">
      <formula>$F$227</formula>
    </cfRule>
  </conditionalFormatting>
  <conditionalFormatting sqref="H227">
    <cfRule type="cellIs" dxfId="1999" priority="771" stopIfTrue="1" operator="lessThan">
      <formula>$H$229</formula>
    </cfRule>
  </conditionalFormatting>
  <conditionalFormatting sqref="I227">
    <cfRule type="cellIs" dxfId="1998" priority="772" stopIfTrue="1" operator="lessThan">
      <formula>$H$227</formula>
    </cfRule>
  </conditionalFormatting>
  <conditionalFormatting sqref="J227">
    <cfRule type="cellIs" dxfId="1997" priority="773" stopIfTrue="1" operator="lessThan">
      <formula>$J$229</formula>
    </cfRule>
  </conditionalFormatting>
  <conditionalFormatting sqref="K227">
    <cfRule type="cellIs" dxfId="1996" priority="774" stopIfTrue="1" operator="lessThan">
      <formula>$J$227</formula>
    </cfRule>
  </conditionalFormatting>
  <conditionalFormatting sqref="G228">
    <cfRule type="cellIs" dxfId="1995" priority="775" stopIfTrue="1" operator="lessThan">
      <formula>$F$228</formula>
    </cfRule>
  </conditionalFormatting>
  <conditionalFormatting sqref="I228">
    <cfRule type="cellIs" dxfId="1994" priority="776" stopIfTrue="1" operator="lessThan">
      <formula>$H$228</formula>
    </cfRule>
  </conditionalFormatting>
  <conditionalFormatting sqref="K228">
    <cfRule type="cellIs" dxfId="1993" priority="777" stopIfTrue="1" operator="lessThan">
      <formula>$J$228</formula>
    </cfRule>
  </conditionalFormatting>
  <conditionalFormatting sqref="G229">
    <cfRule type="cellIs" dxfId="1992" priority="778" stopIfTrue="1" operator="lessThan">
      <formula>$F$229</formula>
    </cfRule>
  </conditionalFormatting>
  <conditionalFormatting sqref="I229">
    <cfRule type="cellIs" dxfId="1991" priority="779" stopIfTrue="1" operator="lessThan">
      <formula>$H$229</formula>
    </cfRule>
  </conditionalFormatting>
  <conditionalFormatting sqref="K229">
    <cfRule type="cellIs" dxfId="1990" priority="780" stopIfTrue="1" operator="lessThan">
      <formula>$J$229</formula>
    </cfRule>
  </conditionalFormatting>
  <conditionalFormatting sqref="G230">
    <cfRule type="cellIs" dxfId="1989" priority="781" stopIfTrue="1" operator="lessThan">
      <formula>$F$230</formula>
    </cfRule>
  </conditionalFormatting>
  <conditionalFormatting sqref="I230">
    <cfRule type="cellIs" dxfId="1988" priority="782" stopIfTrue="1" operator="lessThan">
      <formula>$H$230</formula>
    </cfRule>
  </conditionalFormatting>
  <conditionalFormatting sqref="K230">
    <cfRule type="cellIs" dxfId="1987" priority="783" stopIfTrue="1" operator="lessThan">
      <formula>$J$230</formula>
    </cfRule>
  </conditionalFormatting>
  <conditionalFormatting sqref="G231">
    <cfRule type="cellIs" dxfId="1986" priority="784" stopIfTrue="1" operator="lessThan">
      <formula>$F$231</formula>
    </cfRule>
  </conditionalFormatting>
  <conditionalFormatting sqref="I231">
    <cfRule type="cellIs" dxfId="1985" priority="785" stopIfTrue="1" operator="lessThan">
      <formula>$H$231</formula>
    </cfRule>
  </conditionalFormatting>
  <conditionalFormatting sqref="K231">
    <cfRule type="cellIs" dxfId="1984" priority="786" stopIfTrue="1" operator="lessThan">
      <formula>$J$231</formula>
    </cfRule>
  </conditionalFormatting>
  <conditionalFormatting sqref="F232">
    <cfRule type="cellIs" dxfId="1983" priority="787" stopIfTrue="1" operator="lessThan">
      <formula>$F$234</formula>
    </cfRule>
  </conditionalFormatting>
  <conditionalFormatting sqref="G232">
    <cfRule type="cellIs" dxfId="1982" priority="788" stopIfTrue="1" operator="lessThan">
      <formula>$F$232</formula>
    </cfRule>
  </conditionalFormatting>
  <conditionalFormatting sqref="H232">
    <cfRule type="cellIs" dxfId="1981" priority="789" stopIfTrue="1" operator="lessThan">
      <formula>$H$234</formula>
    </cfRule>
  </conditionalFormatting>
  <conditionalFormatting sqref="I232">
    <cfRule type="cellIs" dxfId="1980" priority="790" stopIfTrue="1" operator="lessThan">
      <formula>$H$232</formula>
    </cfRule>
  </conditionalFormatting>
  <conditionalFormatting sqref="J232">
    <cfRule type="cellIs" dxfId="1979" priority="791" stopIfTrue="1" operator="lessThan">
      <formula>$J$234</formula>
    </cfRule>
  </conditionalFormatting>
  <conditionalFormatting sqref="K232">
    <cfRule type="cellIs" dxfId="1978" priority="792" stopIfTrue="1" operator="lessThan">
      <formula>$J$232</formula>
    </cfRule>
  </conditionalFormatting>
  <conditionalFormatting sqref="G233">
    <cfRule type="cellIs" dxfId="1977" priority="793" stopIfTrue="1" operator="lessThan">
      <formula>$F$233</formula>
    </cfRule>
  </conditionalFormatting>
  <conditionalFormatting sqref="I233">
    <cfRule type="cellIs" dxfId="1976" priority="794" stopIfTrue="1" operator="lessThan">
      <formula>$H$233</formula>
    </cfRule>
  </conditionalFormatting>
  <conditionalFormatting sqref="K233">
    <cfRule type="cellIs" dxfId="1975" priority="795" stopIfTrue="1" operator="lessThan">
      <formula>$J$233</formula>
    </cfRule>
  </conditionalFormatting>
  <conditionalFormatting sqref="G234">
    <cfRule type="cellIs" dxfId="1974" priority="796" stopIfTrue="1" operator="lessThan">
      <formula>$F$234</formula>
    </cfRule>
  </conditionalFormatting>
  <conditionalFormatting sqref="I234">
    <cfRule type="cellIs" dxfId="1973" priority="797" stopIfTrue="1" operator="lessThan">
      <formula>$H$234</formula>
    </cfRule>
  </conditionalFormatting>
  <conditionalFormatting sqref="K234">
    <cfRule type="cellIs" dxfId="1972" priority="798" stopIfTrue="1" operator="lessThan">
      <formula>$J$234</formula>
    </cfRule>
  </conditionalFormatting>
  <conditionalFormatting sqref="G235">
    <cfRule type="cellIs" dxfId="1971" priority="799" stopIfTrue="1" operator="lessThan">
      <formula>$F$235</formula>
    </cfRule>
  </conditionalFormatting>
  <conditionalFormatting sqref="I235">
    <cfRule type="cellIs" dxfId="1970" priority="800" stopIfTrue="1" operator="lessThan">
      <formula>$H$235</formula>
    </cfRule>
  </conditionalFormatting>
  <conditionalFormatting sqref="K235">
    <cfRule type="cellIs" dxfId="1969" priority="801" stopIfTrue="1" operator="lessThan">
      <formula>$J$235</formula>
    </cfRule>
  </conditionalFormatting>
  <conditionalFormatting sqref="G236">
    <cfRule type="cellIs" dxfId="1968" priority="802" stopIfTrue="1" operator="lessThan">
      <formula>$F$236</formula>
    </cfRule>
  </conditionalFormatting>
  <conditionalFormatting sqref="I236">
    <cfRule type="cellIs" dxfId="1967" priority="803" stopIfTrue="1" operator="lessThan">
      <formula>$H$236</formula>
    </cfRule>
  </conditionalFormatting>
  <conditionalFormatting sqref="K236">
    <cfRule type="cellIs" dxfId="1966" priority="804" stopIfTrue="1" operator="lessThan">
      <formula>$J$236</formula>
    </cfRule>
  </conditionalFormatting>
  <conditionalFormatting sqref="G237">
    <cfRule type="cellIs" dxfId="1965" priority="805" stopIfTrue="1" operator="lessThan">
      <formula>$F$237</formula>
    </cfRule>
  </conditionalFormatting>
  <conditionalFormatting sqref="I237">
    <cfRule type="cellIs" dxfId="1964" priority="806" stopIfTrue="1" operator="lessThan">
      <formula>$H$237</formula>
    </cfRule>
  </conditionalFormatting>
  <conditionalFormatting sqref="K237">
    <cfRule type="cellIs" dxfId="1963" priority="807" stopIfTrue="1" operator="lessThan">
      <formula>$J$237</formula>
    </cfRule>
  </conditionalFormatting>
  <conditionalFormatting sqref="G238">
    <cfRule type="cellIs" dxfId="1962" priority="808" stopIfTrue="1" operator="lessThan">
      <formula>$F$238</formula>
    </cfRule>
  </conditionalFormatting>
  <conditionalFormatting sqref="I238">
    <cfRule type="cellIs" dxfId="1961" priority="809" stopIfTrue="1" operator="lessThan">
      <formula>$H$238</formula>
    </cfRule>
  </conditionalFormatting>
  <conditionalFormatting sqref="K238">
    <cfRule type="cellIs" dxfId="1960" priority="810" stopIfTrue="1" operator="lessThan">
      <formula>$J$238</formula>
    </cfRule>
  </conditionalFormatting>
  <conditionalFormatting sqref="G239">
    <cfRule type="cellIs" dxfId="1959" priority="811" stopIfTrue="1" operator="lessThan">
      <formula>$F$239</formula>
    </cfRule>
  </conditionalFormatting>
  <conditionalFormatting sqref="I239">
    <cfRule type="cellIs" dxfId="1958" priority="812" stopIfTrue="1" operator="lessThan">
      <formula>$H$239</formula>
    </cfRule>
  </conditionalFormatting>
  <conditionalFormatting sqref="K239">
    <cfRule type="cellIs" dxfId="1957" priority="813" stopIfTrue="1" operator="lessThan">
      <formula>$J$239</formula>
    </cfRule>
  </conditionalFormatting>
  <conditionalFormatting sqref="G240">
    <cfRule type="cellIs" dxfId="1956" priority="814" stopIfTrue="1" operator="lessThan">
      <formula>$F$240</formula>
    </cfRule>
  </conditionalFormatting>
  <conditionalFormatting sqref="I240">
    <cfRule type="cellIs" dxfId="1955" priority="815" stopIfTrue="1" operator="lessThan">
      <formula>$H$240</formula>
    </cfRule>
  </conditionalFormatting>
  <conditionalFormatting sqref="K240">
    <cfRule type="cellIs" dxfId="1954" priority="816" stopIfTrue="1" operator="lessThan">
      <formula>$J$240</formula>
    </cfRule>
  </conditionalFormatting>
  <conditionalFormatting sqref="G241">
    <cfRule type="cellIs" dxfId="1953" priority="817" stopIfTrue="1" operator="lessThan">
      <formula>$F$241</formula>
    </cfRule>
  </conditionalFormatting>
  <conditionalFormatting sqref="I241">
    <cfRule type="cellIs" dxfId="1952" priority="818" stopIfTrue="1" operator="lessThan">
      <formula>$H$241</formula>
    </cfRule>
  </conditionalFormatting>
  <conditionalFormatting sqref="K241">
    <cfRule type="cellIs" dxfId="1951" priority="819" stopIfTrue="1" operator="lessThan">
      <formula>$J$241</formula>
    </cfRule>
  </conditionalFormatting>
  <conditionalFormatting sqref="G242">
    <cfRule type="cellIs" dxfId="1950" priority="820" stopIfTrue="1" operator="lessThan">
      <formula>$F$242</formula>
    </cfRule>
  </conditionalFormatting>
  <conditionalFormatting sqref="I242">
    <cfRule type="cellIs" dxfId="1949" priority="821" stopIfTrue="1" operator="lessThan">
      <formula>$H$242</formula>
    </cfRule>
  </conditionalFormatting>
  <conditionalFormatting sqref="K242">
    <cfRule type="cellIs" dxfId="1948" priority="822" stopIfTrue="1" operator="lessThan">
      <formula>$J$242</formula>
    </cfRule>
  </conditionalFormatting>
  <conditionalFormatting sqref="G243">
    <cfRule type="cellIs" dxfId="1947" priority="823" stopIfTrue="1" operator="lessThan">
      <formula>$F$243</formula>
    </cfRule>
  </conditionalFormatting>
  <conditionalFormatting sqref="I243">
    <cfRule type="cellIs" dxfId="1946" priority="824" stopIfTrue="1" operator="lessThan">
      <formula>$H$243</formula>
    </cfRule>
  </conditionalFormatting>
  <conditionalFormatting sqref="K243">
    <cfRule type="cellIs" dxfId="1945" priority="825" stopIfTrue="1" operator="lessThan">
      <formula>$J$243</formula>
    </cfRule>
  </conditionalFormatting>
  <conditionalFormatting sqref="G244">
    <cfRule type="cellIs" dxfId="1944" priority="826" stopIfTrue="1" operator="lessThan">
      <formula>$F$244</formula>
    </cfRule>
  </conditionalFormatting>
  <conditionalFormatting sqref="I244">
    <cfRule type="cellIs" dxfId="1943" priority="827" stopIfTrue="1" operator="lessThan">
      <formula>$H$244</formula>
    </cfRule>
  </conditionalFormatting>
  <conditionalFormatting sqref="K244">
    <cfRule type="cellIs" dxfId="1942" priority="828" stopIfTrue="1" operator="lessThan">
      <formula>$J$244</formula>
    </cfRule>
  </conditionalFormatting>
  <conditionalFormatting sqref="F245">
    <cfRule type="cellIs" dxfId="1941" priority="829" stopIfTrue="1" operator="lessThan">
      <formula>$F$247</formula>
    </cfRule>
  </conditionalFormatting>
  <conditionalFormatting sqref="G245">
    <cfRule type="cellIs" dxfId="1940" priority="830" stopIfTrue="1" operator="lessThan">
      <formula>$F$245</formula>
    </cfRule>
  </conditionalFormatting>
  <conditionalFormatting sqref="H245">
    <cfRule type="cellIs" dxfId="1939" priority="831" stopIfTrue="1" operator="lessThan">
      <formula>$H$247</formula>
    </cfRule>
  </conditionalFormatting>
  <conditionalFormatting sqref="I245">
    <cfRule type="cellIs" dxfId="1938" priority="832" stopIfTrue="1" operator="lessThan">
      <formula>$H$245</formula>
    </cfRule>
  </conditionalFormatting>
  <conditionalFormatting sqref="J245">
    <cfRule type="cellIs" dxfId="1937" priority="833" stopIfTrue="1" operator="lessThan">
      <formula>$J$247</formula>
    </cfRule>
  </conditionalFormatting>
  <conditionalFormatting sqref="K245">
    <cfRule type="cellIs" dxfId="1936" priority="834" stopIfTrue="1" operator="lessThan">
      <formula>$J$245</formula>
    </cfRule>
  </conditionalFormatting>
  <conditionalFormatting sqref="G246">
    <cfRule type="cellIs" dxfId="1935" priority="835" stopIfTrue="1" operator="lessThan">
      <formula>$F$246</formula>
    </cfRule>
  </conditionalFormatting>
  <conditionalFormatting sqref="I246">
    <cfRule type="cellIs" dxfId="1934" priority="836" stopIfTrue="1" operator="lessThan">
      <formula>$H$246</formula>
    </cfRule>
  </conditionalFormatting>
  <conditionalFormatting sqref="K246">
    <cfRule type="cellIs" dxfId="1933" priority="837" stopIfTrue="1" operator="lessThan">
      <formula>$J$246</formula>
    </cfRule>
  </conditionalFormatting>
  <conditionalFormatting sqref="G247">
    <cfRule type="cellIs" dxfId="1932" priority="838" stopIfTrue="1" operator="lessThan">
      <formula>$F$247</formula>
    </cfRule>
  </conditionalFormatting>
  <conditionalFormatting sqref="I247">
    <cfRule type="cellIs" dxfId="1931" priority="839" stopIfTrue="1" operator="lessThan">
      <formula>$H$247</formula>
    </cfRule>
  </conditionalFormatting>
  <conditionalFormatting sqref="K247">
    <cfRule type="cellIs" dxfId="1930" priority="840" stopIfTrue="1" operator="lessThan">
      <formula>$J$247</formula>
    </cfRule>
  </conditionalFormatting>
  <conditionalFormatting sqref="G248">
    <cfRule type="cellIs" dxfId="1929" priority="841" stopIfTrue="1" operator="lessThan">
      <formula>$F$248</formula>
    </cfRule>
  </conditionalFormatting>
  <conditionalFormatting sqref="I248">
    <cfRule type="cellIs" dxfId="1928" priority="842" stopIfTrue="1" operator="lessThan">
      <formula>$H$248</formula>
    </cfRule>
  </conditionalFormatting>
  <conditionalFormatting sqref="K248">
    <cfRule type="cellIs" dxfId="1927" priority="843" stopIfTrue="1" operator="lessThan">
      <formula>$J$248</formula>
    </cfRule>
  </conditionalFormatting>
  <conditionalFormatting sqref="G249">
    <cfRule type="cellIs" dxfId="1926" priority="844" stopIfTrue="1" operator="lessThan">
      <formula>$F$249</formula>
    </cfRule>
  </conditionalFormatting>
  <conditionalFormatting sqref="I249">
    <cfRule type="cellIs" dxfId="1925" priority="845" stopIfTrue="1" operator="lessThan">
      <formula>$H$249</formula>
    </cfRule>
  </conditionalFormatting>
  <conditionalFormatting sqref="K249">
    <cfRule type="cellIs" dxfId="1924" priority="846" stopIfTrue="1" operator="lessThan">
      <formula>$J$249</formula>
    </cfRule>
  </conditionalFormatting>
  <conditionalFormatting sqref="G250">
    <cfRule type="cellIs" dxfId="1923" priority="847" stopIfTrue="1" operator="lessThan">
      <formula>$F$250</formula>
    </cfRule>
  </conditionalFormatting>
  <conditionalFormatting sqref="I250">
    <cfRule type="cellIs" dxfId="1922" priority="848" stopIfTrue="1" operator="lessThan">
      <formula>$H$250</formula>
    </cfRule>
  </conditionalFormatting>
  <conditionalFormatting sqref="K250">
    <cfRule type="cellIs" dxfId="1921" priority="849" stopIfTrue="1" operator="lessThan">
      <formula>$J$250</formula>
    </cfRule>
  </conditionalFormatting>
  <conditionalFormatting sqref="G251">
    <cfRule type="cellIs" dxfId="1920" priority="850" stopIfTrue="1" operator="lessThan">
      <formula>$F$251</formula>
    </cfRule>
  </conditionalFormatting>
  <conditionalFormatting sqref="I251">
    <cfRule type="cellIs" dxfId="1919" priority="851" stopIfTrue="1" operator="lessThan">
      <formula>$H$251</formula>
    </cfRule>
  </conditionalFormatting>
  <conditionalFormatting sqref="K251">
    <cfRule type="cellIs" dxfId="1918" priority="852" stopIfTrue="1" operator="lessThan">
      <formula>$J$251</formula>
    </cfRule>
  </conditionalFormatting>
  <conditionalFormatting sqref="G252">
    <cfRule type="cellIs" dxfId="1917" priority="853" stopIfTrue="1" operator="lessThan">
      <formula>$F$252</formula>
    </cfRule>
  </conditionalFormatting>
  <conditionalFormatting sqref="I252">
    <cfRule type="cellIs" dxfId="1916" priority="854" stopIfTrue="1" operator="lessThan">
      <formula>$H$252</formula>
    </cfRule>
  </conditionalFormatting>
  <conditionalFormatting sqref="K252">
    <cfRule type="cellIs" dxfId="1915" priority="855" stopIfTrue="1" operator="lessThan">
      <formula>$J$252</formula>
    </cfRule>
  </conditionalFormatting>
  <conditionalFormatting sqref="F253">
    <cfRule type="cellIs" dxfId="1914" priority="856" stopIfTrue="1" operator="lessThan">
      <formula>$F$255</formula>
    </cfRule>
  </conditionalFormatting>
  <conditionalFormatting sqref="G253">
    <cfRule type="cellIs" dxfId="1913" priority="857" stopIfTrue="1" operator="lessThan">
      <formula>$F$253</formula>
    </cfRule>
  </conditionalFormatting>
  <conditionalFormatting sqref="H253">
    <cfRule type="cellIs" dxfId="1912" priority="858" stopIfTrue="1" operator="lessThan">
      <formula>$H$255</formula>
    </cfRule>
  </conditionalFormatting>
  <conditionalFormatting sqref="I253">
    <cfRule type="cellIs" dxfId="1911" priority="859" stopIfTrue="1" operator="lessThan">
      <formula>$H$253</formula>
    </cfRule>
  </conditionalFormatting>
  <conditionalFormatting sqref="J253">
    <cfRule type="cellIs" dxfId="1910" priority="860" stopIfTrue="1" operator="lessThan">
      <formula>$J$255</formula>
    </cfRule>
  </conditionalFormatting>
  <conditionalFormatting sqref="K253">
    <cfRule type="cellIs" dxfId="1909" priority="861" stopIfTrue="1" operator="lessThan">
      <formula>$J$253</formula>
    </cfRule>
  </conditionalFormatting>
  <conditionalFormatting sqref="G254">
    <cfRule type="cellIs" dxfId="1908" priority="862" stopIfTrue="1" operator="lessThan">
      <formula>$F$254</formula>
    </cfRule>
  </conditionalFormatting>
  <conditionalFormatting sqref="I254">
    <cfRule type="cellIs" dxfId="1907" priority="863" stopIfTrue="1" operator="lessThan">
      <formula>$H$254</formula>
    </cfRule>
  </conditionalFormatting>
  <conditionalFormatting sqref="K254">
    <cfRule type="cellIs" dxfId="1906" priority="864" stopIfTrue="1" operator="lessThan">
      <formula>$J$254</formula>
    </cfRule>
  </conditionalFormatting>
  <conditionalFormatting sqref="G255">
    <cfRule type="cellIs" dxfId="1905" priority="865" stopIfTrue="1" operator="lessThan">
      <formula>$F$255</formula>
    </cfRule>
  </conditionalFormatting>
  <conditionalFormatting sqref="I255">
    <cfRule type="cellIs" dxfId="1904" priority="866" stopIfTrue="1" operator="lessThan">
      <formula>$H$255</formula>
    </cfRule>
  </conditionalFormatting>
  <conditionalFormatting sqref="K255">
    <cfRule type="cellIs" dxfId="1903" priority="867" stopIfTrue="1" operator="lessThan">
      <formula>$J$255</formula>
    </cfRule>
  </conditionalFormatting>
  <conditionalFormatting sqref="I256">
    <cfRule type="cellIs" dxfId="1902" priority="868" stopIfTrue="1" operator="lessThan">
      <formula>$H$256</formula>
    </cfRule>
  </conditionalFormatting>
  <conditionalFormatting sqref="K256">
    <cfRule type="cellIs" dxfId="1901" priority="869" stopIfTrue="1" operator="lessThan">
      <formula>$J$256</formula>
    </cfRule>
  </conditionalFormatting>
  <conditionalFormatting sqref="G257">
    <cfRule type="cellIs" dxfId="1900" priority="870" stopIfTrue="1" operator="lessThan">
      <formula>$F$257</formula>
    </cfRule>
  </conditionalFormatting>
  <conditionalFormatting sqref="I257">
    <cfRule type="cellIs" dxfId="1899" priority="871" stopIfTrue="1" operator="lessThan">
      <formula>$H$257</formula>
    </cfRule>
  </conditionalFormatting>
  <conditionalFormatting sqref="K257">
    <cfRule type="cellIs" dxfId="1898" priority="872" stopIfTrue="1" operator="lessThan">
      <formula>$J$257</formula>
    </cfRule>
  </conditionalFormatting>
  <conditionalFormatting sqref="G258">
    <cfRule type="cellIs" dxfId="1897" priority="873" stopIfTrue="1" operator="lessThan">
      <formula>$F$258</formula>
    </cfRule>
  </conditionalFormatting>
  <conditionalFormatting sqref="I258">
    <cfRule type="cellIs" dxfId="1896" priority="874" stopIfTrue="1" operator="lessThan">
      <formula>$H$258</formula>
    </cfRule>
  </conditionalFormatting>
  <conditionalFormatting sqref="K258">
    <cfRule type="cellIs" dxfId="1895" priority="875" stopIfTrue="1" operator="lessThan">
      <formula>$J$258</formula>
    </cfRule>
  </conditionalFormatting>
  <conditionalFormatting sqref="G259">
    <cfRule type="cellIs" dxfId="1894" priority="876" stopIfTrue="1" operator="lessThan">
      <formula>$F$259</formula>
    </cfRule>
  </conditionalFormatting>
  <conditionalFormatting sqref="I259">
    <cfRule type="cellIs" dxfId="1893" priority="877" stopIfTrue="1" operator="lessThan">
      <formula>$H$259</formula>
    </cfRule>
  </conditionalFormatting>
  <conditionalFormatting sqref="K259">
    <cfRule type="cellIs" dxfId="1892" priority="878" stopIfTrue="1" operator="lessThan">
      <formula>$J$259</formula>
    </cfRule>
  </conditionalFormatting>
  <conditionalFormatting sqref="G260">
    <cfRule type="cellIs" dxfId="1891" priority="879" stopIfTrue="1" operator="lessThan">
      <formula>$F$260</formula>
    </cfRule>
  </conditionalFormatting>
  <conditionalFormatting sqref="I260">
    <cfRule type="cellIs" dxfId="1890" priority="880" stopIfTrue="1" operator="lessThan">
      <formula>$H$260</formula>
    </cfRule>
  </conditionalFormatting>
  <conditionalFormatting sqref="K260">
    <cfRule type="cellIs" dxfId="1889" priority="881" stopIfTrue="1" operator="lessThan">
      <formula>$J$260</formula>
    </cfRule>
  </conditionalFormatting>
  <conditionalFormatting sqref="F261">
    <cfRule type="cellIs" dxfId="1888" priority="882" stopIfTrue="1" operator="lessThan">
      <formula>$F$263</formula>
    </cfRule>
  </conditionalFormatting>
  <conditionalFormatting sqref="G261">
    <cfRule type="cellIs" dxfId="1887" priority="883" stopIfTrue="1" operator="lessThan">
      <formula>$F$261</formula>
    </cfRule>
  </conditionalFormatting>
  <conditionalFormatting sqref="H261">
    <cfRule type="cellIs" dxfId="1886" priority="884" stopIfTrue="1" operator="lessThan">
      <formula>$H$263</formula>
    </cfRule>
  </conditionalFormatting>
  <conditionalFormatting sqref="I261">
    <cfRule type="cellIs" dxfId="1885" priority="885" stopIfTrue="1" operator="lessThan">
      <formula>$H$261</formula>
    </cfRule>
  </conditionalFormatting>
  <conditionalFormatting sqref="J261">
    <cfRule type="cellIs" dxfId="1884" priority="886" stopIfTrue="1" operator="lessThan">
      <formula>$J$263</formula>
    </cfRule>
  </conditionalFormatting>
  <conditionalFormatting sqref="K261">
    <cfRule type="cellIs" dxfId="1883" priority="887" stopIfTrue="1" operator="lessThan">
      <formula>$J$261</formula>
    </cfRule>
  </conditionalFormatting>
  <conditionalFormatting sqref="G262">
    <cfRule type="cellIs" dxfId="1882" priority="888" stopIfTrue="1" operator="lessThan">
      <formula>$F$262</formula>
    </cfRule>
  </conditionalFormatting>
  <conditionalFormatting sqref="I262">
    <cfRule type="cellIs" dxfId="1881" priority="889" stopIfTrue="1" operator="lessThan">
      <formula>$H$262</formula>
    </cfRule>
  </conditionalFormatting>
  <conditionalFormatting sqref="K262">
    <cfRule type="cellIs" dxfId="1880" priority="890" stopIfTrue="1" operator="lessThan">
      <formula>$J$262</formula>
    </cfRule>
  </conditionalFormatting>
  <conditionalFormatting sqref="G263">
    <cfRule type="cellIs" dxfId="1879" priority="891" stopIfTrue="1" operator="lessThan">
      <formula>$F$263</formula>
    </cfRule>
  </conditionalFormatting>
  <conditionalFormatting sqref="I263">
    <cfRule type="cellIs" dxfId="1878" priority="892" stopIfTrue="1" operator="lessThan">
      <formula>$H$263</formula>
    </cfRule>
  </conditionalFormatting>
  <conditionalFormatting sqref="K263">
    <cfRule type="cellIs" dxfId="1877" priority="893" stopIfTrue="1" operator="lessThan">
      <formula>$J$263</formula>
    </cfRule>
  </conditionalFormatting>
  <conditionalFormatting sqref="G264">
    <cfRule type="cellIs" dxfId="1876" priority="894" stopIfTrue="1" operator="lessThan">
      <formula>$F$264</formula>
    </cfRule>
  </conditionalFormatting>
  <conditionalFormatting sqref="I264">
    <cfRule type="cellIs" dxfId="1875" priority="895" stopIfTrue="1" operator="lessThan">
      <formula>$H$264</formula>
    </cfRule>
  </conditionalFormatting>
  <conditionalFormatting sqref="K264">
    <cfRule type="cellIs" dxfId="1874" priority="896" stopIfTrue="1" operator="lessThan">
      <formula>$J$264</formula>
    </cfRule>
  </conditionalFormatting>
  <conditionalFormatting sqref="G265">
    <cfRule type="cellIs" dxfId="1873" priority="897" stopIfTrue="1" operator="lessThan">
      <formula>$F$265</formula>
    </cfRule>
  </conditionalFormatting>
  <conditionalFormatting sqref="I265">
    <cfRule type="cellIs" dxfId="1872" priority="898" stopIfTrue="1" operator="lessThan">
      <formula>$H$265</formula>
    </cfRule>
  </conditionalFormatting>
  <conditionalFormatting sqref="K265">
    <cfRule type="cellIs" dxfId="1871" priority="899" stopIfTrue="1" operator="lessThan">
      <formula>$J$265</formula>
    </cfRule>
  </conditionalFormatting>
  <conditionalFormatting sqref="G266">
    <cfRule type="cellIs" dxfId="1870" priority="900" stopIfTrue="1" operator="lessThan">
      <formula>$F$266</formula>
    </cfRule>
  </conditionalFormatting>
  <conditionalFormatting sqref="I266">
    <cfRule type="cellIs" dxfId="1869" priority="901" stopIfTrue="1" operator="lessThan">
      <formula>$H$266</formula>
    </cfRule>
  </conditionalFormatting>
  <conditionalFormatting sqref="K266">
    <cfRule type="cellIs" dxfId="1868" priority="902" stopIfTrue="1" operator="lessThan">
      <formula>$J$266</formula>
    </cfRule>
  </conditionalFormatting>
  <conditionalFormatting sqref="G267">
    <cfRule type="cellIs" dxfId="1867" priority="903" stopIfTrue="1" operator="lessThan">
      <formula>$F$267</formula>
    </cfRule>
  </conditionalFormatting>
  <conditionalFormatting sqref="I267">
    <cfRule type="cellIs" dxfId="1866" priority="904" stopIfTrue="1" operator="lessThan">
      <formula>$H$267</formula>
    </cfRule>
  </conditionalFormatting>
  <conditionalFormatting sqref="K267">
    <cfRule type="cellIs" dxfId="1865" priority="905" stopIfTrue="1" operator="lessThan">
      <formula>$J$267</formula>
    </cfRule>
  </conditionalFormatting>
  <conditionalFormatting sqref="G268">
    <cfRule type="cellIs" dxfId="1864" priority="906" stopIfTrue="1" operator="lessThan">
      <formula>$F$268</formula>
    </cfRule>
  </conditionalFormatting>
  <conditionalFormatting sqref="I268">
    <cfRule type="cellIs" dxfId="1863" priority="907" stopIfTrue="1" operator="lessThan">
      <formula>$H$268</formula>
    </cfRule>
  </conditionalFormatting>
  <conditionalFormatting sqref="K268">
    <cfRule type="cellIs" dxfId="1862" priority="908" stopIfTrue="1" operator="lessThan">
      <formula>$J$268</formula>
    </cfRule>
  </conditionalFormatting>
  <conditionalFormatting sqref="G269">
    <cfRule type="cellIs" dxfId="1861" priority="909" stopIfTrue="1" operator="lessThan">
      <formula>$F$269</formula>
    </cfRule>
  </conditionalFormatting>
  <conditionalFormatting sqref="I269">
    <cfRule type="cellIs" dxfId="1860" priority="910" stopIfTrue="1" operator="lessThan">
      <formula>$H$269</formula>
    </cfRule>
  </conditionalFormatting>
  <conditionalFormatting sqref="K269">
    <cfRule type="cellIs" dxfId="1859" priority="911" stopIfTrue="1" operator="lessThan">
      <formula>$J$269</formula>
    </cfRule>
  </conditionalFormatting>
  <conditionalFormatting sqref="G270">
    <cfRule type="cellIs" dxfId="1858" priority="912" stopIfTrue="1" operator="lessThan">
      <formula>$F$270</formula>
    </cfRule>
  </conditionalFormatting>
  <conditionalFormatting sqref="I270">
    <cfRule type="cellIs" dxfId="1857" priority="913" stopIfTrue="1" operator="lessThan">
      <formula>$H$270</formula>
    </cfRule>
  </conditionalFormatting>
  <conditionalFormatting sqref="K270">
    <cfRule type="cellIs" dxfId="1856" priority="914" stopIfTrue="1" operator="lessThan">
      <formula>$J$270</formula>
    </cfRule>
  </conditionalFormatting>
  <conditionalFormatting sqref="F271">
    <cfRule type="cellIs" dxfId="1855" priority="915" stopIfTrue="1" operator="lessThan">
      <formula>$F$273</formula>
    </cfRule>
  </conditionalFormatting>
  <conditionalFormatting sqref="G271">
    <cfRule type="cellIs" dxfId="1854" priority="916" stopIfTrue="1" operator="lessThan">
      <formula>$F$271</formula>
    </cfRule>
  </conditionalFormatting>
  <conditionalFormatting sqref="H271">
    <cfRule type="cellIs" dxfId="1853" priority="917" stopIfTrue="1" operator="lessThan">
      <formula>$H$273</formula>
    </cfRule>
  </conditionalFormatting>
  <conditionalFormatting sqref="I271">
    <cfRule type="cellIs" dxfId="1852" priority="918" stopIfTrue="1" operator="lessThan">
      <formula>$H$271</formula>
    </cfRule>
  </conditionalFormatting>
  <conditionalFormatting sqref="J271">
    <cfRule type="cellIs" dxfId="1851" priority="919" stopIfTrue="1" operator="lessThan">
      <formula>$J$273</formula>
    </cfRule>
  </conditionalFormatting>
  <conditionalFormatting sqref="K271">
    <cfRule type="cellIs" dxfId="1850" priority="920" stopIfTrue="1" operator="lessThan">
      <formula>$J$271</formula>
    </cfRule>
  </conditionalFormatting>
  <conditionalFormatting sqref="G272">
    <cfRule type="cellIs" dxfId="1849" priority="921" stopIfTrue="1" operator="lessThan">
      <formula>$F$272</formula>
    </cfRule>
  </conditionalFormatting>
  <conditionalFormatting sqref="I272">
    <cfRule type="cellIs" dxfId="1848" priority="922" stopIfTrue="1" operator="lessThan">
      <formula>$H$272</formula>
    </cfRule>
  </conditionalFormatting>
  <conditionalFormatting sqref="K272">
    <cfRule type="cellIs" dxfId="1847" priority="923" stopIfTrue="1" operator="lessThan">
      <formula>$J$272</formula>
    </cfRule>
  </conditionalFormatting>
  <conditionalFormatting sqref="G273">
    <cfRule type="cellIs" dxfId="1846" priority="924" stopIfTrue="1" operator="lessThan">
      <formula>$F$273</formula>
    </cfRule>
  </conditionalFormatting>
  <conditionalFormatting sqref="I273">
    <cfRule type="cellIs" dxfId="1845" priority="925" stopIfTrue="1" operator="lessThan">
      <formula>$H$273</formula>
    </cfRule>
  </conditionalFormatting>
  <conditionalFormatting sqref="K273">
    <cfRule type="cellIs" dxfId="1844" priority="926" stopIfTrue="1" operator="lessThan">
      <formula>$J$273</formula>
    </cfRule>
  </conditionalFormatting>
  <conditionalFormatting sqref="G274">
    <cfRule type="cellIs" dxfId="1843" priority="927" stopIfTrue="1" operator="lessThan">
      <formula>$F$274</formula>
    </cfRule>
  </conditionalFormatting>
  <conditionalFormatting sqref="I274">
    <cfRule type="cellIs" dxfId="1842" priority="928" stopIfTrue="1" operator="lessThan">
      <formula>$H$274</formula>
    </cfRule>
  </conditionalFormatting>
  <conditionalFormatting sqref="K274">
    <cfRule type="cellIs" dxfId="1841" priority="929" stopIfTrue="1" operator="lessThan">
      <formula>$J$274</formula>
    </cfRule>
  </conditionalFormatting>
  <conditionalFormatting sqref="G275">
    <cfRule type="cellIs" dxfId="1840" priority="930" stopIfTrue="1" operator="lessThan">
      <formula>$F$275</formula>
    </cfRule>
  </conditionalFormatting>
  <conditionalFormatting sqref="I275">
    <cfRule type="cellIs" dxfId="1839" priority="931" stopIfTrue="1" operator="lessThan">
      <formula>$H$275</formula>
    </cfRule>
  </conditionalFormatting>
  <conditionalFormatting sqref="K275">
    <cfRule type="cellIs" dxfId="1838" priority="932" stopIfTrue="1" operator="lessThan">
      <formula>$J$275</formula>
    </cfRule>
  </conditionalFormatting>
  <conditionalFormatting sqref="C277">
    <cfRule type="cellIs" dxfId="1837" priority="933" stopIfTrue="1" operator="notEqual">
      <formula>G563</formula>
    </cfRule>
  </conditionalFormatting>
  <conditionalFormatting sqref="D277">
    <cfRule type="cellIs" dxfId="1836" priority="934" stopIfTrue="1" operator="notEqual">
      <formula>G287</formula>
    </cfRule>
  </conditionalFormatting>
  <conditionalFormatting sqref="E277">
    <cfRule type="cellIs" dxfId="1835" priority="935" stopIfTrue="1" operator="notEqual">
      <formula>I287</formula>
    </cfRule>
  </conditionalFormatting>
  <conditionalFormatting sqref="F277">
    <cfRule type="cellIs" dxfId="1834" priority="936" stopIfTrue="1" operator="notEqual">
      <formula>K287</formula>
    </cfRule>
  </conditionalFormatting>
  <conditionalFormatting sqref="G277">
    <cfRule type="cellIs" dxfId="1833" priority="937" stopIfTrue="1" operator="lessThan">
      <formula>$F$277</formula>
    </cfRule>
    <cfRule type="cellIs" dxfId="1832" priority="938" stopIfTrue="1" operator="notEqual">
      <formula>M287</formula>
    </cfRule>
  </conditionalFormatting>
  <conditionalFormatting sqref="H277">
    <cfRule type="cellIs" dxfId="1831" priority="939" stopIfTrue="1" operator="notEqual">
      <formula>O287</formula>
    </cfRule>
  </conditionalFormatting>
  <conditionalFormatting sqref="I277">
    <cfRule type="cellIs" dxfId="1830" priority="940" stopIfTrue="1" operator="lessThan">
      <formula>$H$277</formula>
    </cfRule>
    <cfRule type="cellIs" dxfId="1829" priority="941" stopIfTrue="1" operator="notEqual">
      <formula>Q287</formula>
    </cfRule>
  </conditionalFormatting>
  <conditionalFormatting sqref="J277">
    <cfRule type="cellIs" dxfId="1828" priority="942" stopIfTrue="1" operator="notEqual">
      <formula>S287</formula>
    </cfRule>
  </conditionalFormatting>
  <conditionalFormatting sqref="K277">
    <cfRule type="cellIs" dxfId="1827" priority="943" stopIfTrue="1" operator="lessThan">
      <formula>$J$277</formula>
    </cfRule>
    <cfRule type="cellIs" dxfId="1826" priority="944" stopIfTrue="1" operator="notEqual">
      <formula>U287</formula>
    </cfRule>
  </conditionalFormatting>
  <conditionalFormatting sqref="G278">
    <cfRule type="cellIs" dxfId="1825" priority="945" stopIfTrue="1" operator="lessThan">
      <formula>$F$278</formula>
    </cfRule>
  </conditionalFormatting>
  <conditionalFormatting sqref="I278">
    <cfRule type="cellIs" dxfId="1824" priority="946" stopIfTrue="1" operator="lessThan">
      <formula>$H$278</formula>
    </cfRule>
  </conditionalFormatting>
  <conditionalFormatting sqref="K278">
    <cfRule type="cellIs" dxfId="1823" priority="947" stopIfTrue="1" operator="lessThan">
      <formula>$J$278</formula>
    </cfRule>
  </conditionalFormatting>
  <conditionalFormatting sqref="G282">
    <cfRule type="cellIs" dxfId="1822" priority="948" stopIfTrue="1" operator="lessThan">
      <formula>$F$282</formula>
    </cfRule>
  </conditionalFormatting>
  <conditionalFormatting sqref="I282">
    <cfRule type="cellIs" dxfId="1821" priority="949" stopIfTrue="1" operator="lessThan">
      <formula>$H$282</formula>
    </cfRule>
  </conditionalFormatting>
  <conditionalFormatting sqref="K282">
    <cfRule type="cellIs" dxfId="1820" priority="950" stopIfTrue="1" operator="lessThan">
      <formula>$J$282</formula>
    </cfRule>
  </conditionalFormatting>
  <conditionalFormatting sqref="G283">
    <cfRule type="cellIs" dxfId="1819" priority="951" stopIfTrue="1" operator="lessThan">
      <formula>$F$283</formula>
    </cfRule>
  </conditionalFormatting>
  <conditionalFormatting sqref="I283">
    <cfRule type="cellIs" dxfId="1818" priority="952" stopIfTrue="1" operator="lessThan">
      <formula>$H$283</formula>
    </cfRule>
  </conditionalFormatting>
  <conditionalFormatting sqref="K283">
    <cfRule type="cellIs" dxfId="1817" priority="953" stopIfTrue="1" operator="lessThan">
      <formula>$J$283</formula>
    </cfRule>
  </conditionalFormatting>
  <conditionalFormatting sqref="G284">
    <cfRule type="cellIs" dxfId="1816" priority="954" stopIfTrue="1" operator="lessThan">
      <formula>$F$284</formula>
    </cfRule>
  </conditionalFormatting>
  <conditionalFormatting sqref="I284">
    <cfRule type="cellIs" dxfId="1815" priority="955" stopIfTrue="1" operator="lessThan">
      <formula>$H$284</formula>
    </cfRule>
  </conditionalFormatting>
  <conditionalFormatting sqref="K284">
    <cfRule type="cellIs" dxfId="1814" priority="956" stopIfTrue="1" operator="lessThan">
      <formula>$J$284</formula>
    </cfRule>
  </conditionalFormatting>
  <conditionalFormatting sqref="G285">
    <cfRule type="cellIs" dxfId="1813" priority="957" stopIfTrue="1" operator="lessThan">
      <formula>$F$282</formula>
    </cfRule>
  </conditionalFormatting>
  <conditionalFormatting sqref="I285">
    <cfRule type="cellIs" dxfId="1812" priority="958" stopIfTrue="1" operator="lessThan">
      <formula>$H$282</formula>
    </cfRule>
  </conditionalFormatting>
  <conditionalFormatting sqref="K285">
    <cfRule type="cellIs" dxfId="1811" priority="959" stopIfTrue="1" operator="lessThan">
      <formula>$J$282</formula>
    </cfRule>
  </conditionalFormatting>
  <conditionalFormatting sqref="G289">
    <cfRule type="cellIs" dxfId="1810" priority="960" stopIfTrue="1" operator="lessThan">
      <formula>$F$289</formula>
    </cfRule>
  </conditionalFormatting>
  <conditionalFormatting sqref="I289">
    <cfRule type="cellIs" dxfId="1809" priority="961" stopIfTrue="1" operator="lessThan">
      <formula>$H$289</formula>
    </cfRule>
  </conditionalFormatting>
  <conditionalFormatting sqref="K289">
    <cfRule type="cellIs" dxfId="1808" priority="962" stopIfTrue="1" operator="lessThan">
      <formula>$J$289</formula>
    </cfRule>
  </conditionalFormatting>
  <conditionalFormatting sqref="D290">
    <cfRule type="cellIs" dxfId="1807" priority="963" stopIfTrue="1" operator="lessThan">
      <formula>#REF!</formula>
    </cfRule>
  </conditionalFormatting>
  <conditionalFormatting sqref="E290">
    <cfRule type="cellIs" dxfId="1806" priority="964" stopIfTrue="1" operator="lessThan">
      <formula>#REF!</formula>
    </cfRule>
  </conditionalFormatting>
  <conditionalFormatting sqref="F290">
    <cfRule type="cellIs" dxfId="1805" priority="965" stopIfTrue="1" operator="lessThan">
      <formula>#REF!</formula>
    </cfRule>
  </conditionalFormatting>
  <conditionalFormatting sqref="G290">
    <cfRule type="cellIs" dxfId="1804" priority="966" stopIfTrue="1" operator="lessThan">
      <formula>$F$290</formula>
    </cfRule>
    <cfRule type="cellIs" dxfId="1803" priority="967" stopIfTrue="1" operator="lessThan">
      <formula>R867</formula>
    </cfRule>
  </conditionalFormatting>
  <conditionalFormatting sqref="H290">
    <cfRule type="cellIs" dxfId="1802" priority="968" stopIfTrue="1" operator="lessThan">
      <formula>V867</formula>
    </cfRule>
  </conditionalFormatting>
  <conditionalFormatting sqref="I290">
    <cfRule type="cellIs" dxfId="1801" priority="969" stopIfTrue="1" operator="lessThan">
      <formula>$H$290</formula>
    </cfRule>
    <cfRule type="cellIs" dxfId="1800" priority="970" stopIfTrue="1" operator="lessThan">
      <formula>#REF!</formula>
    </cfRule>
  </conditionalFormatting>
  <conditionalFormatting sqref="J290">
    <cfRule type="cellIs" dxfId="1799" priority="971" stopIfTrue="1" operator="lessThan">
      <formula>#REF!</formula>
    </cfRule>
  </conditionalFormatting>
  <conditionalFormatting sqref="K290">
    <cfRule type="cellIs" dxfId="1798" priority="972" stopIfTrue="1" operator="lessThan">
      <formula>#REF!</formula>
    </cfRule>
    <cfRule type="cellIs" dxfId="1797" priority="973" stopIfTrue="1" operator="lessThan">
      <formula>$J$290</formula>
    </cfRule>
  </conditionalFormatting>
  <conditionalFormatting sqref="G293">
    <cfRule type="cellIs" dxfId="1796" priority="974" stopIfTrue="1" operator="lessThan">
      <formula>$F$293</formula>
    </cfRule>
  </conditionalFormatting>
  <conditionalFormatting sqref="I293">
    <cfRule type="cellIs" dxfId="1795" priority="975" stopIfTrue="1" operator="lessThan">
      <formula>$H$293</formula>
    </cfRule>
  </conditionalFormatting>
  <conditionalFormatting sqref="K293">
    <cfRule type="cellIs" dxfId="1794" priority="976" stopIfTrue="1" operator="lessThan">
      <formula>$J$293</formula>
    </cfRule>
  </conditionalFormatting>
  <conditionalFormatting sqref="G299">
    <cfRule type="cellIs" dxfId="1793" priority="977" stopIfTrue="1" operator="lessThan">
      <formula>$F$299</formula>
    </cfRule>
  </conditionalFormatting>
  <conditionalFormatting sqref="I299">
    <cfRule type="cellIs" dxfId="1792" priority="978" stopIfTrue="1" operator="lessThan">
      <formula>$H$299</formula>
    </cfRule>
  </conditionalFormatting>
  <conditionalFormatting sqref="K299">
    <cfRule type="cellIs" dxfId="1791" priority="979" stopIfTrue="1" operator="lessThan">
      <formula>$J$299</formula>
    </cfRule>
  </conditionalFormatting>
  <conditionalFormatting sqref="G301">
    <cfRule type="cellIs" dxfId="1790" priority="980" stopIfTrue="1" operator="lessThan">
      <formula>$F$301</formula>
    </cfRule>
  </conditionalFormatting>
  <conditionalFormatting sqref="I301">
    <cfRule type="cellIs" dxfId="1789" priority="981" stopIfTrue="1" operator="lessThan">
      <formula>$H$301</formula>
    </cfRule>
  </conditionalFormatting>
  <conditionalFormatting sqref="K301">
    <cfRule type="cellIs" dxfId="1788" priority="982" stopIfTrue="1" operator="lessThan">
      <formula>$J$301</formula>
    </cfRule>
  </conditionalFormatting>
  <conditionalFormatting sqref="G302">
    <cfRule type="cellIs" dxfId="1787" priority="983" stopIfTrue="1" operator="lessThan">
      <formula>$F$302</formula>
    </cfRule>
  </conditionalFormatting>
  <conditionalFormatting sqref="I302">
    <cfRule type="cellIs" dxfId="1786" priority="984" stopIfTrue="1" operator="lessThan">
      <formula>$H$302</formula>
    </cfRule>
  </conditionalFormatting>
  <conditionalFormatting sqref="K302">
    <cfRule type="cellIs" dxfId="1785" priority="985" stopIfTrue="1" operator="lessThan">
      <formula>$J$302</formula>
    </cfRule>
  </conditionalFormatting>
  <conditionalFormatting sqref="G303">
    <cfRule type="cellIs" dxfId="1784" priority="986" stopIfTrue="1" operator="lessThan">
      <formula>$F$303</formula>
    </cfRule>
  </conditionalFormatting>
  <conditionalFormatting sqref="I303">
    <cfRule type="cellIs" dxfId="1783" priority="987" stopIfTrue="1" operator="lessThan">
      <formula>$H$303</formula>
    </cfRule>
  </conditionalFormatting>
  <conditionalFormatting sqref="K303">
    <cfRule type="cellIs" dxfId="1782" priority="988" stopIfTrue="1" operator="lessThan">
      <formula>$J$303</formula>
    </cfRule>
  </conditionalFormatting>
  <conditionalFormatting sqref="G304">
    <cfRule type="cellIs" dxfId="1781" priority="989" stopIfTrue="1" operator="lessThan">
      <formula>$F$304</formula>
    </cfRule>
  </conditionalFormatting>
  <conditionalFormatting sqref="I304">
    <cfRule type="cellIs" dxfId="1780" priority="990" stopIfTrue="1" operator="lessThan">
      <formula>$H$304</formula>
    </cfRule>
  </conditionalFormatting>
  <conditionalFormatting sqref="K304">
    <cfRule type="cellIs" dxfId="1779" priority="991" stopIfTrue="1" operator="lessThan">
      <formula>$J$304</formula>
    </cfRule>
  </conditionalFormatting>
  <conditionalFormatting sqref="G305">
    <cfRule type="cellIs" dxfId="1778" priority="992" stopIfTrue="1" operator="lessThan">
      <formula>$F$305</formula>
    </cfRule>
  </conditionalFormatting>
  <conditionalFormatting sqref="I305">
    <cfRule type="cellIs" dxfId="1777" priority="993" stopIfTrue="1" operator="lessThan">
      <formula>$H$305</formula>
    </cfRule>
  </conditionalFormatting>
  <conditionalFormatting sqref="K305">
    <cfRule type="cellIs" dxfId="1776" priority="994" stopIfTrue="1" operator="lessThan">
      <formula>$J$305</formula>
    </cfRule>
  </conditionalFormatting>
  <conditionalFormatting sqref="G306">
    <cfRule type="cellIs" dxfId="1775" priority="995" stopIfTrue="1" operator="lessThan">
      <formula>$F$306</formula>
    </cfRule>
  </conditionalFormatting>
  <conditionalFormatting sqref="I306">
    <cfRule type="cellIs" dxfId="1774" priority="996" stopIfTrue="1" operator="lessThan">
      <formula>$H$306</formula>
    </cfRule>
  </conditionalFormatting>
  <conditionalFormatting sqref="K306">
    <cfRule type="cellIs" dxfId="1773" priority="997" stopIfTrue="1" operator="lessThan">
      <formula>$J$306</formula>
    </cfRule>
  </conditionalFormatting>
  <conditionalFormatting sqref="G307">
    <cfRule type="cellIs" dxfId="1772" priority="998" stopIfTrue="1" operator="lessThan">
      <formula>$F$307</formula>
    </cfRule>
  </conditionalFormatting>
  <conditionalFormatting sqref="I307">
    <cfRule type="cellIs" dxfId="1771" priority="999" stopIfTrue="1" operator="lessThan">
      <formula>$H$307</formula>
    </cfRule>
  </conditionalFormatting>
  <conditionalFormatting sqref="K307">
    <cfRule type="cellIs" dxfId="1770" priority="1000" stopIfTrue="1" operator="lessThan">
      <formula>$J$307</formula>
    </cfRule>
  </conditionalFormatting>
  <conditionalFormatting sqref="G308">
    <cfRule type="cellIs" dxfId="1769" priority="1001" stopIfTrue="1" operator="lessThan">
      <formula>$F$308</formula>
    </cfRule>
  </conditionalFormatting>
  <conditionalFormatting sqref="I308">
    <cfRule type="cellIs" dxfId="1768" priority="1002" stopIfTrue="1" operator="lessThan">
      <formula>$H$308</formula>
    </cfRule>
  </conditionalFormatting>
  <conditionalFormatting sqref="K308">
    <cfRule type="cellIs" dxfId="1767" priority="1003" stopIfTrue="1" operator="lessThan">
      <formula>$J$308</formula>
    </cfRule>
  </conditionalFormatting>
  <conditionalFormatting sqref="G309">
    <cfRule type="cellIs" dxfId="1766" priority="1004" stopIfTrue="1" operator="lessThan">
      <formula>$F$309</formula>
    </cfRule>
  </conditionalFormatting>
  <conditionalFormatting sqref="I309">
    <cfRule type="cellIs" dxfId="1765" priority="1005" stopIfTrue="1" operator="lessThan">
      <formula>$H$309</formula>
    </cfRule>
  </conditionalFormatting>
  <conditionalFormatting sqref="K309">
    <cfRule type="cellIs" dxfId="1764" priority="1006" stopIfTrue="1" operator="lessThan">
      <formula>$J$309</formula>
    </cfRule>
  </conditionalFormatting>
  <conditionalFormatting sqref="G310">
    <cfRule type="cellIs" dxfId="1763" priority="1007" stopIfTrue="1" operator="lessThan">
      <formula>$F$310</formula>
    </cfRule>
  </conditionalFormatting>
  <conditionalFormatting sqref="I310">
    <cfRule type="cellIs" dxfId="1762" priority="1008" stopIfTrue="1" operator="lessThan">
      <formula>$H$310</formula>
    </cfRule>
  </conditionalFormatting>
  <conditionalFormatting sqref="K310">
    <cfRule type="cellIs" dxfId="1761" priority="1009" stopIfTrue="1" operator="lessThan">
      <formula>$J$310</formula>
    </cfRule>
  </conditionalFormatting>
  <conditionalFormatting sqref="G311">
    <cfRule type="cellIs" dxfId="1760" priority="1010" stopIfTrue="1" operator="lessThan">
      <formula>$F$311</formula>
    </cfRule>
  </conditionalFormatting>
  <conditionalFormatting sqref="I311">
    <cfRule type="cellIs" dxfId="1759" priority="1011" stopIfTrue="1" operator="lessThan">
      <formula>$H$311</formula>
    </cfRule>
  </conditionalFormatting>
  <conditionalFormatting sqref="K311">
    <cfRule type="cellIs" dxfId="1758" priority="1012" stopIfTrue="1" operator="lessThan">
      <formula>$J$311</formula>
    </cfRule>
  </conditionalFormatting>
  <conditionalFormatting sqref="G312">
    <cfRule type="cellIs" dxfId="1757" priority="1013" stopIfTrue="1" operator="lessThan">
      <formula>$F$312</formula>
    </cfRule>
  </conditionalFormatting>
  <conditionalFormatting sqref="I312">
    <cfRule type="cellIs" dxfId="1756" priority="1014" stopIfTrue="1" operator="lessThan">
      <formula>$H$312</formula>
    </cfRule>
  </conditionalFormatting>
  <conditionalFormatting sqref="K312">
    <cfRule type="cellIs" dxfId="1755" priority="1015" stopIfTrue="1" operator="lessThan">
      <formula>$J$312</formula>
    </cfRule>
  </conditionalFormatting>
  <conditionalFormatting sqref="G313">
    <cfRule type="cellIs" dxfId="1754" priority="1016" stopIfTrue="1" operator="lessThan">
      <formula>$F$313</formula>
    </cfRule>
  </conditionalFormatting>
  <conditionalFormatting sqref="I313">
    <cfRule type="cellIs" dxfId="1753" priority="1017" stopIfTrue="1" operator="lessThan">
      <formula>$H$313</formula>
    </cfRule>
  </conditionalFormatting>
  <conditionalFormatting sqref="K313">
    <cfRule type="cellIs" dxfId="1752" priority="1018" stopIfTrue="1" operator="lessThan">
      <formula>$J$313</formula>
    </cfRule>
  </conditionalFormatting>
  <conditionalFormatting sqref="G316">
    <cfRule type="cellIs" dxfId="1751" priority="1019" stopIfTrue="1" operator="lessThan">
      <formula>$F$316</formula>
    </cfRule>
  </conditionalFormatting>
  <conditionalFormatting sqref="I316">
    <cfRule type="cellIs" dxfId="1750" priority="1020" stopIfTrue="1" operator="lessThan">
      <formula>$H$316</formula>
    </cfRule>
  </conditionalFormatting>
  <conditionalFormatting sqref="K316">
    <cfRule type="cellIs" dxfId="1749" priority="1021" stopIfTrue="1" operator="lessThan">
      <formula>$J$316</formula>
    </cfRule>
  </conditionalFormatting>
  <conditionalFormatting sqref="G317">
    <cfRule type="cellIs" dxfId="1748" priority="1022" stopIfTrue="1" operator="lessThan">
      <formula>$F$317</formula>
    </cfRule>
  </conditionalFormatting>
  <conditionalFormatting sqref="I317">
    <cfRule type="cellIs" dxfId="1747" priority="1023" stopIfTrue="1" operator="lessThan">
      <formula>$H$317</formula>
    </cfRule>
  </conditionalFormatting>
  <conditionalFormatting sqref="K317">
    <cfRule type="cellIs" dxfId="1746" priority="1024" stopIfTrue="1" operator="lessThan">
      <formula>$J$317</formula>
    </cfRule>
  </conditionalFormatting>
  <conditionalFormatting sqref="G318">
    <cfRule type="cellIs" dxfId="1745" priority="1025" stopIfTrue="1" operator="lessThan">
      <formula>$F$318</formula>
    </cfRule>
  </conditionalFormatting>
  <conditionalFormatting sqref="I318">
    <cfRule type="cellIs" dxfId="1744" priority="1026" stopIfTrue="1" operator="lessThan">
      <formula>$H$318</formula>
    </cfRule>
  </conditionalFormatting>
  <conditionalFormatting sqref="K318">
    <cfRule type="cellIs" dxfId="1743" priority="1027" stopIfTrue="1" operator="lessThan">
      <formula>$J$318</formula>
    </cfRule>
  </conditionalFormatting>
  <conditionalFormatting sqref="G319">
    <cfRule type="cellIs" dxfId="1742" priority="1028" stopIfTrue="1" operator="lessThan">
      <formula>$F$319</formula>
    </cfRule>
  </conditionalFormatting>
  <conditionalFormatting sqref="I319">
    <cfRule type="cellIs" dxfId="1741" priority="1029" stopIfTrue="1" operator="lessThan">
      <formula>$H$319</formula>
    </cfRule>
  </conditionalFormatting>
  <conditionalFormatting sqref="K319">
    <cfRule type="cellIs" dxfId="1740" priority="1030" stopIfTrue="1" operator="lessThan">
      <formula>$J$319</formula>
    </cfRule>
  </conditionalFormatting>
  <conditionalFormatting sqref="G320">
    <cfRule type="cellIs" dxfId="1739" priority="1031" stopIfTrue="1" operator="lessThan">
      <formula>$F$320</formula>
    </cfRule>
  </conditionalFormatting>
  <conditionalFormatting sqref="I320">
    <cfRule type="cellIs" dxfId="1738" priority="1032" stopIfTrue="1" operator="lessThan">
      <formula>$H$320</formula>
    </cfRule>
  </conditionalFormatting>
  <conditionalFormatting sqref="K320">
    <cfRule type="cellIs" dxfId="1737" priority="1033" stopIfTrue="1" operator="lessThan">
      <formula>$J$320</formula>
    </cfRule>
  </conditionalFormatting>
  <conditionalFormatting sqref="G321">
    <cfRule type="cellIs" dxfId="1736" priority="1034" stopIfTrue="1" operator="lessThan">
      <formula>$F$321</formula>
    </cfRule>
  </conditionalFormatting>
  <conditionalFormatting sqref="I321">
    <cfRule type="cellIs" dxfId="1735" priority="1035" stopIfTrue="1" operator="lessThan">
      <formula>$H$321</formula>
    </cfRule>
  </conditionalFormatting>
  <conditionalFormatting sqref="K321">
    <cfRule type="cellIs" dxfId="1734" priority="1036" stopIfTrue="1" operator="lessThan">
      <formula>$J$321</formula>
    </cfRule>
  </conditionalFormatting>
  <conditionalFormatting sqref="G322">
    <cfRule type="cellIs" dxfId="1733" priority="1037" stopIfTrue="1" operator="lessThan">
      <formula>$F$322</formula>
    </cfRule>
  </conditionalFormatting>
  <conditionalFormatting sqref="I322">
    <cfRule type="cellIs" dxfId="1732" priority="1038" stopIfTrue="1" operator="lessThan">
      <formula>$H$322</formula>
    </cfRule>
  </conditionalFormatting>
  <conditionalFormatting sqref="K322">
    <cfRule type="cellIs" dxfId="1731" priority="1039" stopIfTrue="1" operator="lessThan">
      <formula>$J$322</formula>
    </cfRule>
  </conditionalFormatting>
  <conditionalFormatting sqref="G323">
    <cfRule type="cellIs" dxfId="1730" priority="1040" stopIfTrue="1" operator="lessThan">
      <formula>$F$323</formula>
    </cfRule>
  </conditionalFormatting>
  <conditionalFormatting sqref="I323">
    <cfRule type="cellIs" dxfId="1729" priority="1041" stopIfTrue="1" operator="lessThan">
      <formula>$H$323</formula>
    </cfRule>
  </conditionalFormatting>
  <conditionalFormatting sqref="K323">
    <cfRule type="cellIs" dxfId="1728" priority="1042" stopIfTrue="1" operator="lessThan">
      <formula>$J$323</formula>
    </cfRule>
  </conditionalFormatting>
  <conditionalFormatting sqref="G324">
    <cfRule type="cellIs" dxfId="1727" priority="1043" stopIfTrue="1" operator="lessThan">
      <formula>$F$324</formula>
    </cfRule>
  </conditionalFormatting>
  <conditionalFormatting sqref="I324">
    <cfRule type="cellIs" dxfId="1726" priority="1044" stopIfTrue="1" operator="lessThan">
      <formula>$H$324</formula>
    </cfRule>
  </conditionalFormatting>
  <conditionalFormatting sqref="K324">
    <cfRule type="cellIs" dxfId="1725" priority="1045" stopIfTrue="1" operator="lessThan">
      <formula>$J$324</formula>
    </cfRule>
  </conditionalFormatting>
  <conditionalFormatting sqref="K315">
    <cfRule type="cellIs" dxfId="1724" priority="2" stopIfTrue="1" operator="lessThan">
      <formula>$F$321</formula>
    </cfRule>
  </conditionalFormatting>
  <conditionalFormatting sqref="I315">
    <cfRule type="cellIs" dxfId="1723" priority="1" stopIfTrue="1" operator="lessThan">
      <formula>$F$320</formula>
    </cfRule>
  </conditionalFormatting>
  <pageMargins left="0.2291666716337204" right="0.15625" top="0.46875" bottom="0.34375" header="0.1875" footer="0.1145833358168602"/>
  <pageSetup paperSize="9" scale="90" fitToHeight="0" orientation="landscape" useFirstPageNumber="1" horizontalDpi="0" verticalDpi="0" copies="0"/>
  <headerFooter alignWithMargins="0">
    <oddHeader>&amp;RБагаева Наталия Владимировна (Оричевский район), 09.06.2022 8:00:33</oddHeader>
    <oddFooter>&amp;R&amp;8&amp;"Arial Cyrкурсив"&amp;P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workbookViewId="0">
      <pane ySplit="3" topLeftCell="A4" activePane="bottomLeft" state="frozenSplit"/>
      <selection activeCellId="1" sqref="C10 A1"/>
      <selection pane="bottomLeft" sqref="A1:XFD1048576"/>
    </sheetView>
  </sheetViews>
  <sheetFormatPr defaultColWidth="7" defaultRowHeight="11.25" customHeight="1" x14ac:dyDescent="0.2"/>
  <cols>
    <col min="1" max="1" width="33.85546875" style="4" customWidth="1"/>
    <col min="2" max="2" width="25.5703125" style="3" customWidth="1"/>
    <col min="3" max="3" width="10.28515625" style="2" customWidth="1"/>
    <col min="4" max="5" width="9.7109375" style="2" customWidth="1"/>
    <col min="6" max="11" width="8.5703125" style="2" customWidth="1"/>
    <col min="12" max="12" width="18.28515625" style="2" customWidth="1"/>
    <col min="13" max="16384" width="7" style="1"/>
  </cols>
  <sheetData>
    <row r="1" spans="1:12" ht="11.25" customHeight="1" x14ac:dyDescent="0.25">
      <c r="A1" s="697" t="s">
        <v>19</v>
      </c>
      <c r="B1" s="700" t="s">
        <v>18</v>
      </c>
      <c r="C1" s="25" t="s">
        <v>17</v>
      </c>
      <c r="D1" s="25" t="s">
        <v>17</v>
      </c>
      <c r="E1" s="25" t="s">
        <v>16</v>
      </c>
      <c r="F1" s="703" t="s">
        <v>15</v>
      </c>
      <c r="G1" s="704"/>
      <c r="H1" s="704"/>
      <c r="I1" s="704"/>
      <c r="J1" s="704"/>
      <c r="K1" s="705"/>
      <c r="L1" s="719" t="s">
        <v>14</v>
      </c>
    </row>
    <row r="2" spans="1:12" ht="11.25" customHeight="1" x14ac:dyDescent="0.25">
      <c r="A2" s="698"/>
      <c r="B2" s="701"/>
      <c r="C2" s="693">
        <v>2020</v>
      </c>
      <c r="D2" s="693">
        <v>2021</v>
      </c>
      <c r="E2" s="693">
        <v>2022</v>
      </c>
      <c r="F2" s="695">
        <v>2023</v>
      </c>
      <c r="G2" s="696"/>
      <c r="H2" s="695">
        <v>2024</v>
      </c>
      <c r="I2" s="696"/>
      <c r="J2" s="695">
        <v>2025</v>
      </c>
      <c r="K2" s="696"/>
      <c r="L2" s="720"/>
    </row>
    <row r="3" spans="1:12" ht="11.25" customHeight="1" x14ac:dyDescent="0.25">
      <c r="A3" s="699"/>
      <c r="B3" s="702"/>
      <c r="C3" s="694"/>
      <c r="D3" s="694"/>
      <c r="E3" s="694"/>
      <c r="F3" s="24" t="s">
        <v>13</v>
      </c>
      <c r="G3" s="23" t="s">
        <v>12</v>
      </c>
      <c r="H3" s="24" t="s">
        <v>13</v>
      </c>
      <c r="I3" s="23" t="s">
        <v>12</v>
      </c>
      <c r="J3" s="24" t="s">
        <v>13</v>
      </c>
      <c r="K3" s="23" t="s">
        <v>12</v>
      </c>
      <c r="L3" s="739"/>
    </row>
    <row r="4" spans="1:12" s="153" customFormat="1" ht="56.25" customHeight="1" x14ac:dyDescent="0.2">
      <c r="A4" s="424" t="s">
        <v>355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2" t="s">
        <v>354</v>
      </c>
    </row>
    <row r="5" spans="1:12" ht="23.25" customHeight="1" x14ac:dyDescent="0.25">
      <c r="A5" s="133" t="s">
        <v>353</v>
      </c>
      <c r="B5" s="12" t="s">
        <v>25</v>
      </c>
      <c r="C5" s="420">
        <v>34985237</v>
      </c>
      <c r="D5" s="420">
        <v>34929333</v>
      </c>
      <c r="E5" s="420">
        <v>34920388</v>
      </c>
      <c r="F5" s="420">
        <v>35012433</v>
      </c>
      <c r="G5" s="420">
        <v>35013488</v>
      </c>
      <c r="H5" s="420">
        <v>35130933</v>
      </c>
      <c r="I5" s="420">
        <v>35133488</v>
      </c>
      <c r="J5" s="420">
        <v>35177833</v>
      </c>
      <c r="K5" s="420">
        <v>35181488</v>
      </c>
      <c r="L5" s="419"/>
    </row>
    <row r="6" spans="1:12" ht="23.25" customHeight="1" x14ac:dyDescent="0.25">
      <c r="A6" s="13" t="s">
        <v>348</v>
      </c>
      <c r="B6" s="12" t="s">
        <v>25</v>
      </c>
      <c r="C6" s="421">
        <v>28951005</v>
      </c>
      <c r="D6" s="180">
        <v>29026480</v>
      </c>
      <c r="E6" s="180">
        <v>29019428</v>
      </c>
      <c r="F6" s="180">
        <v>29110758</v>
      </c>
      <c r="G6" s="180">
        <v>29111808</v>
      </c>
      <c r="H6" s="180">
        <v>29238488</v>
      </c>
      <c r="I6" s="180">
        <v>29240608</v>
      </c>
      <c r="J6" s="180">
        <v>29306688</v>
      </c>
      <c r="K6" s="180">
        <v>29310108</v>
      </c>
      <c r="L6" s="419"/>
    </row>
    <row r="7" spans="1:12" ht="23.25" customHeight="1" x14ac:dyDescent="0.25">
      <c r="A7" s="133" t="s">
        <v>352</v>
      </c>
      <c r="B7" s="12" t="s">
        <v>25</v>
      </c>
      <c r="C7" s="420">
        <v>674220</v>
      </c>
      <c r="D7" s="420">
        <v>606114</v>
      </c>
      <c r="E7" s="420">
        <v>509135.76</v>
      </c>
      <c r="F7" s="420">
        <v>504045</v>
      </c>
      <c r="G7" s="420">
        <v>504100</v>
      </c>
      <c r="H7" s="420">
        <v>438500</v>
      </c>
      <c r="I7" s="420">
        <v>439000</v>
      </c>
      <c r="J7" s="420">
        <v>326900</v>
      </c>
      <c r="K7" s="420">
        <v>327000</v>
      </c>
      <c r="L7" s="419"/>
    </row>
    <row r="8" spans="1:12" ht="23.25" customHeight="1" x14ac:dyDescent="0.25">
      <c r="A8" s="13" t="s">
        <v>348</v>
      </c>
      <c r="B8" s="12" t="s">
        <v>25</v>
      </c>
      <c r="C8" s="421">
        <v>658334</v>
      </c>
      <c r="D8" s="180">
        <v>587215</v>
      </c>
      <c r="E8" s="180">
        <v>493260.6</v>
      </c>
      <c r="F8" s="180">
        <v>488330</v>
      </c>
      <c r="G8" s="180">
        <v>488380</v>
      </c>
      <c r="H8" s="180">
        <v>427730</v>
      </c>
      <c r="I8" s="180">
        <v>427800</v>
      </c>
      <c r="J8" s="180">
        <v>318200</v>
      </c>
      <c r="K8" s="180">
        <v>318500</v>
      </c>
      <c r="L8" s="419"/>
    </row>
    <row r="9" spans="1:12" ht="23.25" customHeight="1" x14ac:dyDescent="0.25">
      <c r="A9" s="133" t="s">
        <v>351</v>
      </c>
      <c r="B9" s="12" t="s">
        <v>25</v>
      </c>
      <c r="C9" s="420">
        <v>753111</v>
      </c>
      <c r="D9" s="420">
        <v>662018</v>
      </c>
      <c r="E9" s="420">
        <v>518080</v>
      </c>
      <c r="F9" s="420">
        <v>412000</v>
      </c>
      <c r="G9" s="420">
        <v>412100</v>
      </c>
      <c r="H9" s="420">
        <v>320000</v>
      </c>
      <c r="I9" s="420">
        <v>320100</v>
      </c>
      <c r="J9" s="420">
        <v>280000</v>
      </c>
      <c r="K9" s="420">
        <v>280100</v>
      </c>
      <c r="L9" s="419"/>
    </row>
    <row r="10" spans="1:12" ht="23.25" customHeight="1" x14ac:dyDescent="0.25">
      <c r="A10" s="13" t="s">
        <v>348</v>
      </c>
      <c r="B10" s="12" t="s">
        <v>25</v>
      </c>
      <c r="C10" s="421">
        <v>741929</v>
      </c>
      <c r="D10" s="180">
        <v>650116</v>
      </c>
      <c r="E10" s="180">
        <v>500312</v>
      </c>
      <c r="F10" s="180">
        <v>397000</v>
      </c>
      <c r="G10" s="180">
        <v>397100</v>
      </c>
      <c r="H10" s="180">
        <v>300000</v>
      </c>
      <c r="I10" s="180">
        <v>300100</v>
      </c>
      <c r="J10" s="180">
        <v>250000</v>
      </c>
      <c r="K10" s="180">
        <v>250100</v>
      </c>
      <c r="L10" s="419"/>
    </row>
    <row r="11" spans="1:12" ht="23.25" customHeight="1" x14ac:dyDescent="0.25">
      <c r="A11" s="133" t="s">
        <v>350</v>
      </c>
      <c r="B11" s="12" t="s">
        <v>25</v>
      </c>
      <c r="C11" s="420">
        <v>2264218</v>
      </c>
      <c r="D11" s="420">
        <v>2270406.645</v>
      </c>
      <c r="E11" s="420">
        <v>2269825.2200000002</v>
      </c>
      <c r="F11" s="420">
        <v>2275808.145</v>
      </c>
      <c r="G11" s="420">
        <v>2275876.7200000002</v>
      </c>
      <c r="H11" s="420">
        <v>2283510.645</v>
      </c>
      <c r="I11" s="420">
        <v>2283676.7200000002</v>
      </c>
      <c r="J11" s="420">
        <v>2286559.145</v>
      </c>
      <c r="K11" s="420">
        <v>2286796.7200000002</v>
      </c>
      <c r="L11" s="419"/>
    </row>
    <row r="12" spans="1:12" ht="23.25" customHeight="1" x14ac:dyDescent="0.25">
      <c r="A12" s="133" t="s">
        <v>349</v>
      </c>
      <c r="B12" s="12" t="s">
        <v>25</v>
      </c>
      <c r="C12" s="420">
        <v>20616360</v>
      </c>
      <c r="D12" s="420">
        <v>18290050</v>
      </c>
      <c r="E12" s="420">
        <v>16011280</v>
      </c>
      <c r="F12" s="420">
        <v>13827516</v>
      </c>
      <c r="G12" s="420">
        <v>13848003</v>
      </c>
      <c r="H12" s="420">
        <v>11888298</v>
      </c>
      <c r="I12" s="420">
        <v>11915712</v>
      </c>
      <c r="J12" s="420">
        <v>9858270</v>
      </c>
      <c r="K12" s="420">
        <v>9907168</v>
      </c>
      <c r="L12" s="419"/>
    </row>
    <row r="13" spans="1:12" ht="23.25" customHeight="1" x14ac:dyDescent="0.25">
      <c r="A13" s="9" t="s">
        <v>348</v>
      </c>
      <c r="B13" s="8" t="s">
        <v>25</v>
      </c>
      <c r="C13" s="418">
        <v>19798378</v>
      </c>
      <c r="D13" s="207">
        <v>17755255</v>
      </c>
      <c r="E13" s="207">
        <v>15861940</v>
      </c>
      <c r="F13" s="207">
        <v>13661070</v>
      </c>
      <c r="G13" s="207">
        <v>13661552</v>
      </c>
      <c r="H13" s="207">
        <v>11662505</v>
      </c>
      <c r="I13" s="207">
        <v>11710326</v>
      </c>
      <c r="J13" s="207">
        <v>9681138</v>
      </c>
      <c r="K13" s="207">
        <v>9709415</v>
      </c>
      <c r="L13" s="417"/>
    </row>
  </sheetData>
  <sheetProtection sheet="1" objects="1"/>
  <mergeCells count="10">
    <mergeCell ref="L1:L3"/>
    <mergeCell ref="A1:A3"/>
    <mergeCell ref="F1:K1"/>
    <mergeCell ref="F2:G2"/>
    <mergeCell ref="H2:I2"/>
    <mergeCell ref="J2:K2"/>
    <mergeCell ref="B1:B3"/>
    <mergeCell ref="E2:E3"/>
    <mergeCell ref="C2:C3"/>
    <mergeCell ref="D2:D3"/>
  </mergeCells>
  <conditionalFormatting sqref="C5">
    <cfRule type="cellIs" dxfId="1722" priority="1" stopIfTrue="1" operator="lessThan">
      <formula>$C$6</formula>
    </cfRule>
  </conditionalFormatting>
  <conditionalFormatting sqref="D5">
    <cfRule type="cellIs" dxfId="1721" priority="2" stopIfTrue="1" operator="lessThan">
      <formula>$D$6</formula>
    </cfRule>
  </conditionalFormatting>
  <conditionalFormatting sqref="E5">
    <cfRule type="cellIs" dxfId="1720" priority="3" stopIfTrue="1" operator="lessThan">
      <formula>$E$6</formula>
    </cfRule>
  </conditionalFormatting>
  <conditionalFormatting sqref="F5">
    <cfRule type="cellIs" dxfId="1719" priority="4" stopIfTrue="1" operator="lessThan">
      <formula>$F$6</formula>
    </cfRule>
  </conditionalFormatting>
  <conditionalFormatting sqref="G5">
    <cfRule type="cellIs" dxfId="1718" priority="5" stopIfTrue="1" operator="lessThan">
      <formula>$G$6</formula>
    </cfRule>
    <cfRule type="cellIs" dxfId="1717" priority="6" stopIfTrue="1" operator="lessThan">
      <formula>$F$5</formula>
    </cfRule>
  </conditionalFormatting>
  <conditionalFormatting sqref="H5">
    <cfRule type="cellIs" dxfId="1716" priority="7" stopIfTrue="1" operator="lessThan">
      <formula>$H$6</formula>
    </cfRule>
  </conditionalFormatting>
  <conditionalFormatting sqref="I5">
    <cfRule type="cellIs" dxfId="1715" priority="8" stopIfTrue="1" operator="lessThan">
      <formula>$I$6</formula>
    </cfRule>
    <cfRule type="cellIs" dxfId="1714" priority="9" stopIfTrue="1" operator="lessThan">
      <formula>$H$5</formula>
    </cfRule>
  </conditionalFormatting>
  <conditionalFormatting sqref="J5">
    <cfRule type="cellIs" dxfId="1713" priority="10" stopIfTrue="1" operator="lessThan">
      <formula>$J$6</formula>
    </cfRule>
  </conditionalFormatting>
  <conditionalFormatting sqref="K5">
    <cfRule type="cellIs" dxfId="1712" priority="11" stopIfTrue="1" operator="lessThan">
      <formula>$K$6</formula>
    </cfRule>
    <cfRule type="cellIs" dxfId="1711" priority="12" stopIfTrue="1" operator="lessThan">
      <formula>$J$5</formula>
    </cfRule>
  </conditionalFormatting>
  <conditionalFormatting sqref="C6">
    <cfRule type="cellIs" dxfId="1710" priority="13" stopIfTrue="1" operator="greaterThan">
      <formula>$C$5</formula>
    </cfRule>
    <cfRule type="expression" dxfId="1709" priority="14" stopIfTrue="1">
      <formula>G16&gt;G15</formula>
    </cfRule>
  </conditionalFormatting>
  <conditionalFormatting sqref="D6">
    <cfRule type="cellIs" dxfId="1708" priority="15" stopIfTrue="1" operator="greaterThan">
      <formula>$D$5</formula>
    </cfRule>
    <cfRule type="expression" dxfId="1707" priority="16" stopIfTrue="1">
      <formula>#REF!&gt;#REF!</formula>
    </cfRule>
  </conditionalFormatting>
  <conditionalFormatting sqref="E6">
    <cfRule type="cellIs" dxfId="1706" priority="17" stopIfTrue="1" operator="greaterThan">
      <formula>$E$5</formula>
    </cfRule>
    <cfRule type="expression" dxfId="1705" priority="18" stopIfTrue="1">
      <formula>#REF!&gt;#REF!</formula>
    </cfRule>
  </conditionalFormatting>
  <conditionalFormatting sqref="F6">
    <cfRule type="cellIs" dxfId="1704" priority="19" stopIfTrue="1" operator="greaterThan">
      <formula>$F$5</formula>
    </cfRule>
    <cfRule type="expression" dxfId="1703" priority="20" stopIfTrue="1">
      <formula>#REF!&gt;#REF!</formula>
    </cfRule>
  </conditionalFormatting>
  <conditionalFormatting sqref="G6">
    <cfRule type="cellIs" dxfId="1702" priority="21" stopIfTrue="1" operator="lessThan">
      <formula>$F$6</formula>
    </cfRule>
    <cfRule type="expression" dxfId="1701" priority="22" stopIfTrue="1">
      <formula>R16&gt;R15</formula>
    </cfRule>
  </conditionalFormatting>
  <conditionalFormatting sqref="H6">
    <cfRule type="expression" dxfId="1700" priority="23" stopIfTrue="1">
      <formula>V16&gt;V15</formula>
    </cfRule>
    <cfRule type="cellIs" dxfId="1699" priority="24" stopIfTrue="1" operator="greaterThan">
      <formula>$H$5</formula>
    </cfRule>
  </conditionalFormatting>
  <conditionalFormatting sqref="I6">
    <cfRule type="expression" dxfId="1698" priority="25" stopIfTrue="1">
      <formula>X16&gt;X15</formula>
    </cfRule>
    <cfRule type="cellIs" dxfId="1697" priority="26" stopIfTrue="1" operator="lessThan">
      <formula>$H$6</formula>
    </cfRule>
  </conditionalFormatting>
  <conditionalFormatting sqref="J6">
    <cfRule type="expression" dxfId="1696" priority="27" stopIfTrue="1">
      <formula>AB16&gt;AB15</formula>
    </cfRule>
    <cfRule type="cellIs" dxfId="1695" priority="28" stopIfTrue="1" operator="greaterThan">
      <formula>$J$5</formula>
    </cfRule>
  </conditionalFormatting>
  <conditionalFormatting sqref="K6">
    <cfRule type="expression" dxfId="1694" priority="29" stopIfTrue="1">
      <formula>AD16&gt;AD15</formula>
    </cfRule>
    <cfRule type="cellIs" dxfId="1693" priority="30" stopIfTrue="1" operator="lessThan">
      <formula>$J$6</formula>
    </cfRule>
  </conditionalFormatting>
  <conditionalFormatting sqref="C7">
    <cfRule type="cellIs" dxfId="1692" priority="31" stopIfTrue="1" operator="lessThan">
      <formula>$C$8</formula>
    </cfRule>
  </conditionalFormatting>
  <conditionalFormatting sqref="D7">
    <cfRule type="cellIs" dxfId="1691" priority="32" stopIfTrue="1" operator="lessThan">
      <formula>$D$8</formula>
    </cfRule>
  </conditionalFormatting>
  <conditionalFormatting sqref="E7">
    <cfRule type="cellIs" dxfId="1690" priority="33" stopIfTrue="1" operator="lessThan">
      <formula>$E$8</formula>
    </cfRule>
  </conditionalFormatting>
  <conditionalFormatting sqref="F7">
    <cfRule type="cellIs" dxfId="1689" priority="34" stopIfTrue="1" operator="lessThan">
      <formula>$F$8</formula>
    </cfRule>
  </conditionalFormatting>
  <conditionalFormatting sqref="G7">
    <cfRule type="cellIs" dxfId="1688" priority="35" stopIfTrue="1" operator="lessThan">
      <formula>$G$8</formula>
    </cfRule>
    <cfRule type="cellIs" dxfId="1687" priority="36" stopIfTrue="1" operator="lessThan">
      <formula>$F$7</formula>
    </cfRule>
  </conditionalFormatting>
  <conditionalFormatting sqref="H7">
    <cfRule type="cellIs" dxfId="1686" priority="37" stopIfTrue="1" operator="lessThan">
      <formula>$H$8</formula>
    </cfRule>
  </conditionalFormatting>
  <conditionalFormatting sqref="I7">
    <cfRule type="cellIs" dxfId="1685" priority="38" stopIfTrue="1" operator="lessThan">
      <formula>$I$8</formula>
    </cfRule>
    <cfRule type="cellIs" dxfId="1684" priority="39" stopIfTrue="1" operator="lessThan">
      <formula>$H$7</formula>
    </cfRule>
  </conditionalFormatting>
  <conditionalFormatting sqref="J7">
    <cfRule type="cellIs" dxfId="1683" priority="40" stopIfTrue="1" operator="lessThan">
      <formula>$J$8</formula>
    </cfRule>
  </conditionalFormatting>
  <conditionalFormatting sqref="K7">
    <cfRule type="cellIs" dxfId="1682" priority="41" stopIfTrue="1" operator="lessThan">
      <formula>$K$8</formula>
    </cfRule>
    <cfRule type="cellIs" dxfId="1681" priority="42" stopIfTrue="1" operator="lessThan">
      <formula>$J$7</formula>
    </cfRule>
  </conditionalFormatting>
  <conditionalFormatting sqref="C8">
    <cfRule type="cellIs" dxfId="1680" priority="43" stopIfTrue="1" operator="greaterThan">
      <formula>$C$7</formula>
    </cfRule>
    <cfRule type="expression" dxfId="1679" priority="44" stopIfTrue="1">
      <formula>G22&gt;G21</formula>
    </cfRule>
  </conditionalFormatting>
  <conditionalFormatting sqref="D8">
    <cfRule type="cellIs" dxfId="1678" priority="45" stopIfTrue="1" operator="greaterThan">
      <formula>$D$7</formula>
    </cfRule>
    <cfRule type="expression" dxfId="1677" priority="46" stopIfTrue="1">
      <formula>#REF!&gt;#REF!</formula>
    </cfRule>
  </conditionalFormatting>
  <conditionalFormatting sqref="E8">
    <cfRule type="cellIs" dxfId="1676" priority="47" stopIfTrue="1" operator="greaterThan">
      <formula>$E$7</formula>
    </cfRule>
    <cfRule type="expression" dxfId="1675" priority="48" stopIfTrue="1">
      <formula>#REF!&gt;#REF!</formula>
    </cfRule>
  </conditionalFormatting>
  <conditionalFormatting sqref="F8">
    <cfRule type="cellIs" dxfId="1674" priority="49" stopIfTrue="1" operator="greaterThan">
      <formula>$F$7</formula>
    </cfRule>
    <cfRule type="expression" dxfId="1673" priority="50" stopIfTrue="1">
      <formula>#REF!&gt;#REF!</formula>
    </cfRule>
  </conditionalFormatting>
  <conditionalFormatting sqref="G8">
    <cfRule type="cellIs" dxfId="1672" priority="51" stopIfTrue="1" operator="lessThan">
      <formula>$F$8</formula>
    </cfRule>
    <cfRule type="expression" dxfId="1671" priority="52" stopIfTrue="1">
      <formula>R22&gt;R21</formula>
    </cfRule>
  </conditionalFormatting>
  <conditionalFormatting sqref="H8">
    <cfRule type="expression" dxfId="1670" priority="53" stopIfTrue="1">
      <formula>V22&gt;V21</formula>
    </cfRule>
    <cfRule type="cellIs" dxfId="1669" priority="54" stopIfTrue="1" operator="greaterThan">
      <formula>$H$7</formula>
    </cfRule>
  </conditionalFormatting>
  <conditionalFormatting sqref="I8">
    <cfRule type="expression" dxfId="1668" priority="55" stopIfTrue="1">
      <formula>X22&gt;X21</formula>
    </cfRule>
    <cfRule type="cellIs" dxfId="1667" priority="56" stopIfTrue="1" operator="lessThan">
      <formula>$H$8</formula>
    </cfRule>
  </conditionalFormatting>
  <conditionalFormatting sqref="J8">
    <cfRule type="expression" dxfId="1666" priority="57" stopIfTrue="1">
      <formula>AB22&gt;AB21</formula>
    </cfRule>
    <cfRule type="cellIs" dxfId="1665" priority="58" stopIfTrue="1" operator="greaterThan">
      <formula>$J$7</formula>
    </cfRule>
  </conditionalFormatting>
  <conditionalFormatting sqref="K8">
    <cfRule type="expression" dxfId="1664" priority="59" stopIfTrue="1">
      <formula>AD22&gt;AD21</formula>
    </cfRule>
    <cfRule type="cellIs" dxfId="1663" priority="60" stopIfTrue="1" operator="lessThan">
      <formula>$J$8</formula>
    </cfRule>
  </conditionalFormatting>
  <conditionalFormatting sqref="C9">
    <cfRule type="cellIs" dxfId="1662" priority="61" stopIfTrue="1" operator="lessThan">
      <formula>$C$10</formula>
    </cfRule>
  </conditionalFormatting>
  <conditionalFormatting sqref="D9">
    <cfRule type="cellIs" dxfId="1661" priority="62" stopIfTrue="1" operator="lessThan">
      <formula>$D$10</formula>
    </cfRule>
  </conditionalFormatting>
  <conditionalFormatting sqref="E9">
    <cfRule type="cellIs" dxfId="1660" priority="63" stopIfTrue="1" operator="lessThan">
      <formula>$E$10</formula>
    </cfRule>
  </conditionalFormatting>
  <conditionalFormatting sqref="F9">
    <cfRule type="cellIs" dxfId="1659" priority="64" stopIfTrue="1" operator="lessThan">
      <formula>$F$10</formula>
    </cfRule>
  </conditionalFormatting>
  <conditionalFormatting sqref="G9">
    <cfRule type="cellIs" dxfId="1658" priority="65" stopIfTrue="1" operator="lessThan">
      <formula>$G$10</formula>
    </cfRule>
    <cfRule type="cellIs" dxfId="1657" priority="66" stopIfTrue="1" operator="lessThan">
      <formula>$F$9</formula>
    </cfRule>
  </conditionalFormatting>
  <conditionalFormatting sqref="H9">
    <cfRule type="cellIs" dxfId="1656" priority="67" stopIfTrue="1" operator="lessThan">
      <formula>$H$10</formula>
    </cfRule>
  </conditionalFormatting>
  <conditionalFormatting sqref="I9">
    <cfRule type="cellIs" dxfId="1655" priority="68" stopIfTrue="1" operator="lessThan">
      <formula>$I$10</formula>
    </cfRule>
    <cfRule type="cellIs" dxfId="1654" priority="69" stopIfTrue="1" operator="lessThan">
      <formula>$H$9</formula>
    </cfRule>
  </conditionalFormatting>
  <conditionalFormatting sqref="J9">
    <cfRule type="cellIs" dxfId="1653" priority="70" stopIfTrue="1" operator="lessThan">
      <formula>$J$10</formula>
    </cfRule>
  </conditionalFormatting>
  <conditionalFormatting sqref="K9">
    <cfRule type="cellIs" dxfId="1652" priority="71" stopIfTrue="1" operator="lessThan">
      <formula>$K$10</formula>
    </cfRule>
    <cfRule type="cellIs" dxfId="1651" priority="72" stopIfTrue="1" operator="lessThan">
      <formula>$J$9</formula>
    </cfRule>
  </conditionalFormatting>
  <conditionalFormatting sqref="C10">
    <cfRule type="cellIs" dxfId="1650" priority="73" stopIfTrue="1" operator="greaterThan">
      <formula>$C$9</formula>
    </cfRule>
    <cfRule type="expression" dxfId="1649" priority="74" stopIfTrue="1">
      <formula>G28&gt;G27</formula>
    </cfRule>
  </conditionalFormatting>
  <conditionalFormatting sqref="D10">
    <cfRule type="cellIs" dxfId="1648" priority="75" stopIfTrue="1" operator="greaterThan">
      <formula>$D$9</formula>
    </cfRule>
    <cfRule type="expression" dxfId="1647" priority="76" stopIfTrue="1">
      <formula>#REF!&gt;#REF!</formula>
    </cfRule>
  </conditionalFormatting>
  <conditionalFormatting sqref="E10">
    <cfRule type="cellIs" dxfId="1646" priority="77" stopIfTrue="1" operator="greaterThan">
      <formula>$E$9</formula>
    </cfRule>
    <cfRule type="expression" dxfId="1645" priority="78" stopIfTrue="1">
      <formula>#REF!&gt;#REF!</formula>
    </cfRule>
  </conditionalFormatting>
  <conditionalFormatting sqref="F10">
    <cfRule type="cellIs" dxfId="1644" priority="79" stopIfTrue="1" operator="greaterThan">
      <formula>$F$9</formula>
    </cfRule>
    <cfRule type="expression" dxfId="1643" priority="80" stopIfTrue="1">
      <formula>#REF!&gt;#REF!</formula>
    </cfRule>
  </conditionalFormatting>
  <conditionalFormatting sqref="G10">
    <cfRule type="cellIs" dxfId="1642" priority="81" stopIfTrue="1" operator="lessThan">
      <formula>$F$10</formula>
    </cfRule>
    <cfRule type="expression" dxfId="1641" priority="82" stopIfTrue="1">
      <formula>R28&gt;R27</formula>
    </cfRule>
  </conditionalFormatting>
  <conditionalFormatting sqref="H10">
    <cfRule type="expression" dxfId="1640" priority="83" stopIfTrue="1">
      <formula>V28&gt;V27</formula>
    </cfRule>
    <cfRule type="cellIs" dxfId="1639" priority="84" stopIfTrue="1" operator="greaterThan">
      <formula>$H$9</formula>
    </cfRule>
  </conditionalFormatting>
  <conditionalFormatting sqref="I10">
    <cfRule type="expression" dxfId="1638" priority="85" stopIfTrue="1">
      <formula>X28&gt;X27</formula>
    </cfRule>
    <cfRule type="cellIs" dxfId="1637" priority="86" stopIfTrue="1" operator="lessThan">
      <formula>$H$10</formula>
    </cfRule>
  </conditionalFormatting>
  <conditionalFormatting sqref="J10">
    <cfRule type="expression" dxfId="1636" priority="87" stopIfTrue="1">
      <formula>AB28&gt;AB27</formula>
    </cfRule>
    <cfRule type="cellIs" dxfId="1635" priority="88" stopIfTrue="1" operator="greaterThan">
      <formula>$J$9</formula>
    </cfRule>
  </conditionalFormatting>
  <conditionalFormatting sqref="K10">
    <cfRule type="expression" dxfId="1634" priority="89" stopIfTrue="1">
      <formula>AD28&gt;AD27</formula>
    </cfRule>
    <cfRule type="cellIs" dxfId="1633" priority="90" stopIfTrue="1" operator="lessThan">
      <formula>$J$10</formula>
    </cfRule>
  </conditionalFormatting>
  <conditionalFormatting sqref="G11">
    <cfRule type="cellIs" dxfId="1632" priority="91" stopIfTrue="1" operator="lessThan">
      <formula>$F$11</formula>
    </cfRule>
  </conditionalFormatting>
  <conditionalFormatting sqref="I11">
    <cfRule type="cellIs" dxfId="1631" priority="92" stopIfTrue="1" operator="lessThan">
      <formula>$H$11</formula>
    </cfRule>
  </conditionalFormatting>
  <conditionalFormatting sqref="K11">
    <cfRule type="cellIs" dxfId="1630" priority="93" stopIfTrue="1" operator="lessThan">
      <formula>$J$11</formula>
    </cfRule>
  </conditionalFormatting>
  <conditionalFormatting sqref="C12">
    <cfRule type="cellIs" dxfId="1629" priority="94" stopIfTrue="1" operator="lessThan">
      <formula>$C$13</formula>
    </cfRule>
  </conditionalFormatting>
  <conditionalFormatting sqref="D12">
    <cfRule type="cellIs" dxfId="1628" priority="95" stopIfTrue="1" operator="lessThan">
      <formula>$D$13</formula>
    </cfRule>
  </conditionalFormatting>
  <conditionalFormatting sqref="E12">
    <cfRule type="cellIs" dxfId="1627" priority="96" stopIfTrue="1" operator="lessThan">
      <formula>$E$13</formula>
    </cfRule>
  </conditionalFormatting>
  <conditionalFormatting sqref="F12">
    <cfRule type="cellIs" dxfId="1626" priority="97" stopIfTrue="1" operator="lessThan">
      <formula>$F$13</formula>
    </cfRule>
  </conditionalFormatting>
  <conditionalFormatting sqref="G12">
    <cfRule type="cellIs" dxfId="1625" priority="98" stopIfTrue="1" operator="lessThan">
      <formula>$G$13</formula>
    </cfRule>
    <cfRule type="cellIs" dxfId="1624" priority="99" stopIfTrue="1" operator="lessThan">
      <formula>$F$12</formula>
    </cfRule>
  </conditionalFormatting>
  <conditionalFormatting sqref="H12">
    <cfRule type="cellIs" dxfId="1623" priority="100" stopIfTrue="1" operator="lessThan">
      <formula>$H$13</formula>
    </cfRule>
  </conditionalFormatting>
  <conditionalFormatting sqref="I12">
    <cfRule type="cellIs" dxfId="1622" priority="101" stopIfTrue="1" operator="lessThan">
      <formula>$I$13</formula>
    </cfRule>
    <cfRule type="cellIs" dxfId="1621" priority="102" stopIfTrue="1" operator="lessThan">
      <formula>$H$12</formula>
    </cfRule>
  </conditionalFormatting>
  <conditionalFormatting sqref="J12">
    <cfRule type="cellIs" dxfId="1620" priority="103" stopIfTrue="1" operator="lessThan">
      <formula>$J$13</formula>
    </cfRule>
  </conditionalFormatting>
  <conditionalFormatting sqref="K12">
    <cfRule type="cellIs" dxfId="1619" priority="104" stopIfTrue="1" operator="lessThan">
      <formula>$K$13</formula>
    </cfRule>
    <cfRule type="cellIs" dxfId="1618" priority="105" stopIfTrue="1" operator="lessThan">
      <formula>$J$12</formula>
    </cfRule>
  </conditionalFormatting>
  <conditionalFormatting sqref="C13">
    <cfRule type="cellIs" dxfId="1617" priority="106" stopIfTrue="1" operator="greaterThan">
      <formula>$C$12</formula>
    </cfRule>
    <cfRule type="expression" dxfId="1616" priority="107" stopIfTrue="1">
      <formula>G37&gt;G36</formula>
    </cfRule>
  </conditionalFormatting>
  <conditionalFormatting sqref="D13">
    <cfRule type="cellIs" dxfId="1615" priority="108" stopIfTrue="1" operator="greaterThan">
      <formula>$D$12</formula>
    </cfRule>
    <cfRule type="expression" dxfId="1614" priority="109" stopIfTrue="1">
      <formula>#REF!&gt;#REF!</formula>
    </cfRule>
  </conditionalFormatting>
  <conditionalFormatting sqref="E13">
    <cfRule type="cellIs" dxfId="1613" priority="110" stopIfTrue="1" operator="greaterThan">
      <formula>$E$12</formula>
    </cfRule>
    <cfRule type="expression" dxfId="1612" priority="111" stopIfTrue="1">
      <formula>#REF!&gt;#REF!</formula>
    </cfRule>
  </conditionalFormatting>
  <conditionalFormatting sqref="F13">
    <cfRule type="cellIs" dxfId="1611" priority="112" stopIfTrue="1" operator="greaterThan">
      <formula>$F$12</formula>
    </cfRule>
    <cfRule type="expression" dxfId="1610" priority="113" stopIfTrue="1">
      <formula>#REF!&gt;#REF!</formula>
    </cfRule>
  </conditionalFormatting>
  <conditionalFormatting sqref="G13">
    <cfRule type="cellIs" dxfId="1609" priority="114" stopIfTrue="1" operator="lessThan">
      <formula>$F$13</formula>
    </cfRule>
    <cfRule type="expression" dxfId="1608" priority="115" stopIfTrue="1">
      <formula>R37&gt;R36</formula>
    </cfRule>
  </conditionalFormatting>
  <conditionalFormatting sqref="H13">
    <cfRule type="expression" dxfId="1607" priority="116" stopIfTrue="1">
      <formula>V37&gt;V36</formula>
    </cfRule>
    <cfRule type="cellIs" dxfId="1606" priority="117" stopIfTrue="1" operator="greaterThan">
      <formula>$H$12</formula>
    </cfRule>
  </conditionalFormatting>
  <conditionalFormatting sqref="I13">
    <cfRule type="expression" dxfId="1605" priority="118" stopIfTrue="1">
      <formula>X37&gt;X36</formula>
    </cfRule>
    <cfRule type="cellIs" dxfId="1604" priority="119" stopIfTrue="1" operator="lessThan">
      <formula>$H$13</formula>
    </cfRule>
  </conditionalFormatting>
  <conditionalFormatting sqref="J13">
    <cfRule type="expression" dxfId="1603" priority="120" stopIfTrue="1">
      <formula>AB37&gt;AB36</formula>
    </cfRule>
    <cfRule type="cellIs" dxfId="1602" priority="121" stopIfTrue="1" operator="greaterThan">
      <formula>$J$12</formula>
    </cfRule>
  </conditionalFormatting>
  <conditionalFormatting sqref="K13">
    <cfRule type="expression" dxfId="1601" priority="122" stopIfTrue="1">
      <formula>AD37&gt;AD36</formula>
    </cfRule>
    <cfRule type="cellIs" dxfId="1600" priority="123" stopIfTrue="1" operator="lessThan">
      <formula>$J$13</formula>
    </cfRule>
  </conditionalFormatting>
  <pageMargins left="0.46875" right="0.1875" top="0.46875" bottom="0.34375" header="0.1875" footer="0.1145833358168602"/>
  <pageSetup paperSize="9" scale="80" orientation="landscape" useFirstPageNumber="1" horizontalDpi="0" verticalDpi="0" copies="0"/>
  <headerFooter alignWithMargins="0">
    <oddHeader>&amp;RБагаева Наталия Владимировна (Оричевский район), 09.06.2022 8:02:14</oddHeader>
    <oddFooter>&amp;R&amp;8&amp;"Arial Cyrкурсив"&amp;P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5"/>
  <sheetViews>
    <sheetView workbookViewId="0">
      <pane ySplit="3" topLeftCell="A4" activePane="bottomLeft" state="frozenSplit"/>
      <selection activeCell="L1" sqref="L1 L1"/>
      <selection pane="bottomLeft" activeCell="F35" sqref="F35:K35"/>
    </sheetView>
  </sheetViews>
  <sheetFormatPr defaultColWidth="7" defaultRowHeight="11.25" customHeight="1" x14ac:dyDescent="0.2"/>
  <cols>
    <col min="1" max="1" width="32.42578125" style="4" customWidth="1"/>
    <col min="2" max="2" width="12.140625" style="3" customWidth="1"/>
    <col min="3" max="3" width="11.5703125" style="289" customWidth="1"/>
    <col min="4" max="4" width="11.42578125" style="289" customWidth="1"/>
    <col min="5" max="5" width="11.5703125" style="289" customWidth="1"/>
    <col min="6" max="9" width="11.140625" style="289" customWidth="1"/>
    <col min="10" max="11" width="10.85546875" style="289" customWidth="1"/>
    <col min="12" max="12" width="14.7109375" style="2" customWidth="1"/>
    <col min="13" max="16384" width="7" style="1"/>
  </cols>
  <sheetData>
    <row r="1" spans="1:12" ht="11.25" customHeight="1" x14ac:dyDescent="0.25">
      <c r="A1" s="750" t="s">
        <v>19</v>
      </c>
      <c r="B1" s="745" t="s">
        <v>18</v>
      </c>
      <c r="C1" s="415" t="s">
        <v>17</v>
      </c>
      <c r="D1" s="415" t="s">
        <v>17</v>
      </c>
      <c r="E1" s="415" t="s">
        <v>16</v>
      </c>
      <c r="F1" s="766" t="s">
        <v>15</v>
      </c>
      <c r="G1" s="767"/>
      <c r="H1" s="767"/>
      <c r="I1" s="767"/>
      <c r="J1" s="767"/>
      <c r="K1" s="767"/>
      <c r="L1" s="740" t="s">
        <v>14</v>
      </c>
    </row>
    <row r="2" spans="1:12" ht="11.25" customHeight="1" x14ac:dyDescent="0.25">
      <c r="A2" s="751"/>
      <c r="B2" s="746"/>
      <c r="C2" s="759">
        <v>2020</v>
      </c>
      <c r="D2" s="759">
        <v>2021</v>
      </c>
      <c r="E2" s="759">
        <v>2022</v>
      </c>
      <c r="F2" s="763">
        <v>2023</v>
      </c>
      <c r="G2" s="780"/>
      <c r="H2" s="763">
        <v>2024</v>
      </c>
      <c r="I2" s="780"/>
      <c r="J2" s="763">
        <v>2025</v>
      </c>
      <c r="K2" s="780"/>
      <c r="L2" s="741"/>
    </row>
    <row r="3" spans="1:12" ht="12" customHeight="1" thickBot="1" x14ac:dyDescent="0.3">
      <c r="A3" s="752"/>
      <c r="B3" s="747"/>
      <c r="C3" s="779"/>
      <c r="D3" s="779"/>
      <c r="E3" s="779"/>
      <c r="F3" s="455" t="s">
        <v>13</v>
      </c>
      <c r="G3" s="454" t="s">
        <v>12</v>
      </c>
      <c r="H3" s="455" t="s">
        <v>13</v>
      </c>
      <c r="I3" s="454" t="s">
        <v>12</v>
      </c>
      <c r="J3" s="455" t="s">
        <v>13</v>
      </c>
      <c r="K3" s="454" t="s">
        <v>12</v>
      </c>
      <c r="L3" s="742"/>
    </row>
    <row r="4" spans="1:12" s="153" customFormat="1" ht="11.25" customHeight="1" x14ac:dyDescent="0.2">
      <c r="A4" s="414" t="s">
        <v>416</v>
      </c>
      <c r="B4" s="282"/>
      <c r="C4" s="413"/>
      <c r="D4" s="413"/>
      <c r="E4" s="413"/>
      <c r="F4" s="413"/>
      <c r="G4" s="413"/>
      <c r="H4" s="413"/>
      <c r="I4" s="413"/>
      <c r="J4" s="413"/>
      <c r="K4" s="413"/>
      <c r="L4" s="256"/>
    </row>
    <row r="5" spans="1:12" s="106" customFormat="1" ht="25.5" customHeight="1" x14ac:dyDescent="0.15">
      <c r="A5" s="139" t="s">
        <v>415</v>
      </c>
      <c r="B5" s="453"/>
      <c r="C5" s="451"/>
      <c r="D5" s="452"/>
      <c r="E5" s="450"/>
      <c r="F5" s="451"/>
      <c r="G5" s="450"/>
      <c r="H5" s="451"/>
      <c r="I5" s="450"/>
      <c r="J5" s="451"/>
      <c r="K5" s="450"/>
      <c r="L5" s="256"/>
    </row>
    <row r="6" spans="1:12" s="106" customFormat="1" ht="22.5" customHeight="1" x14ac:dyDescent="0.15">
      <c r="A6" s="133" t="s">
        <v>414</v>
      </c>
      <c r="B6" s="428" t="s">
        <v>28</v>
      </c>
      <c r="C6" s="444">
        <f t="shared" ref="C6:K6" si="0">SUM(C7:C8)</f>
        <v>138</v>
      </c>
      <c r="D6" s="445">
        <f t="shared" si="0"/>
        <v>136</v>
      </c>
      <c r="E6" s="443">
        <f t="shared" si="0"/>
        <v>134</v>
      </c>
      <c r="F6" s="444">
        <f t="shared" si="0"/>
        <v>134</v>
      </c>
      <c r="G6" s="443">
        <f t="shared" si="0"/>
        <v>134</v>
      </c>
      <c r="H6" s="444">
        <f t="shared" si="0"/>
        <v>134</v>
      </c>
      <c r="I6" s="443">
        <f t="shared" si="0"/>
        <v>134</v>
      </c>
      <c r="J6" s="444">
        <f t="shared" si="0"/>
        <v>134</v>
      </c>
      <c r="K6" s="443">
        <f t="shared" si="0"/>
        <v>134</v>
      </c>
      <c r="L6" s="256"/>
    </row>
    <row r="7" spans="1:12" s="106" customFormat="1" ht="19.5" customHeight="1" x14ac:dyDescent="0.15">
      <c r="A7" s="13" t="s">
        <v>412</v>
      </c>
      <c r="B7" s="428" t="s">
        <v>28</v>
      </c>
      <c r="C7" s="341">
        <v>103</v>
      </c>
      <c r="D7" s="15">
        <v>100</v>
      </c>
      <c r="E7" s="301">
        <v>97</v>
      </c>
      <c r="F7" s="302">
        <v>97</v>
      </c>
      <c r="G7" s="301">
        <v>97</v>
      </c>
      <c r="H7" s="302">
        <v>97</v>
      </c>
      <c r="I7" s="301">
        <v>97</v>
      </c>
      <c r="J7" s="302">
        <v>97</v>
      </c>
      <c r="K7" s="301">
        <v>97</v>
      </c>
      <c r="L7" s="256"/>
    </row>
    <row r="8" spans="1:12" s="106" customFormat="1" ht="23.25" customHeight="1" x14ac:dyDescent="0.15">
      <c r="A8" s="13" t="s">
        <v>411</v>
      </c>
      <c r="B8" s="428" t="s">
        <v>28</v>
      </c>
      <c r="C8" s="341">
        <v>35</v>
      </c>
      <c r="D8" s="15">
        <v>36</v>
      </c>
      <c r="E8" s="301">
        <v>37</v>
      </c>
      <c r="F8" s="302">
        <v>37</v>
      </c>
      <c r="G8" s="301">
        <v>37</v>
      </c>
      <c r="H8" s="302">
        <v>37</v>
      </c>
      <c r="I8" s="301">
        <v>37</v>
      </c>
      <c r="J8" s="302">
        <v>37</v>
      </c>
      <c r="K8" s="301">
        <v>37</v>
      </c>
      <c r="L8" s="256"/>
    </row>
    <row r="9" spans="1:12" s="106" customFormat="1" ht="24.75" customHeight="1" x14ac:dyDescent="0.15">
      <c r="A9" s="434" t="s">
        <v>360</v>
      </c>
      <c r="B9" s="433"/>
      <c r="C9" s="431"/>
      <c r="D9" s="432"/>
      <c r="E9" s="430"/>
      <c r="F9" s="431"/>
      <c r="G9" s="430"/>
      <c r="H9" s="431"/>
      <c r="I9" s="430"/>
      <c r="J9" s="431"/>
      <c r="K9" s="430"/>
      <c r="L9" s="429"/>
    </row>
    <row r="10" spans="1:12" s="106" customFormat="1" ht="22.5" customHeight="1" x14ac:dyDescent="0.15">
      <c r="A10" s="13" t="s">
        <v>414</v>
      </c>
      <c r="B10" s="428" t="s">
        <v>131</v>
      </c>
      <c r="C10" s="346">
        <f>C11+C12</f>
        <v>17</v>
      </c>
      <c r="D10" s="36">
        <f>D11+D12</f>
        <v>10</v>
      </c>
      <c r="E10" s="345"/>
      <c r="F10" s="346"/>
      <c r="G10" s="345"/>
      <c r="H10" s="346"/>
      <c r="I10" s="345"/>
      <c r="J10" s="346"/>
      <c r="K10" s="345"/>
      <c r="L10" s="776" t="s">
        <v>413</v>
      </c>
    </row>
    <row r="11" spans="1:12" s="106" customFormat="1" ht="24" customHeight="1" x14ac:dyDescent="0.15">
      <c r="A11" s="13" t="s">
        <v>412</v>
      </c>
      <c r="B11" s="428" t="s">
        <v>131</v>
      </c>
      <c r="C11" s="341">
        <v>10</v>
      </c>
      <c r="D11" s="15">
        <v>7</v>
      </c>
      <c r="E11" s="33">
        <v>7</v>
      </c>
      <c r="F11" s="33">
        <v>7</v>
      </c>
      <c r="G11" s="33">
        <v>7</v>
      </c>
      <c r="H11" s="33">
        <v>7</v>
      </c>
      <c r="I11" s="33">
        <v>7</v>
      </c>
      <c r="J11" s="33">
        <v>7</v>
      </c>
      <c r="K11" s="33">
        <v>7</v>
      </c>
      <c r="L11" s="777"/>
    </row>
    <row r="12" spans="1:12" s="106" customFormat="1" ht="21" customHeight="1" x14ac:dyDescent="0.15">
      <c r="A12" s="9" t="s">
        <v>411</v>
      </c>
      <c r="B12" s="427" t="s">
        <v>131</v>
      </c>
      <c r="C12" s="426">
        <v>7</v>
      </c>
      <c r="D12" s="6">
        <v>3</v>
      </c>
      <c r="E12" s="449">
        <v>3</v>
      </c>
      <c r="F12" s="449">
        <v>3</v>
      </c>
      <c r="G12" s="449">
        <v>3</v>
      </c>
      <c r="H12" s="449">
        <v>3</v>
      </c>
      <c r="I12" s="449">
        <v>3</v>
      </c>
      <c r="J12" s="449">
        <v>3</v>
      </c>
      <c r="K12" s="449">
        <v>3</v>
      </c>
      <c r="L12" s="778"/>
    </row>
    <row r="13" spans="1:12" s="106" customFormat="1" ht="11.25" customHeight="1" x14ac:dyDescent="0.15">
      <c r="A13" s="439" t="s">
        <v>410</v>
      </c>
      <c r="B13" s="438" t="s">
        <v>131</v>
      </c>
      <c r="C13" s="447">
        <f t="shared" ref="C13:K13" si="1">C14-C15</f>
        <v>227585</v>
      </c>
      <c r="D13" s="448">
        <f t="shared" si="1"/>
        <v>284174</v>
      </c>
      <c r="E13" s="446">
        <f t="shared" si="1"/>
        <v>285465</v>
      </c>
      <c r="F13" s="447">
        <f t="shared" si="1"/>
        <v>298782</v>
      </c>
      <c r="G13" s="446">
        <f t="shared" si="1"/>
        <v>300404</v>
      </c>
      <c r="H13" s="447">
        <f t="shared" si="1"/>
        <v>315532</v>
      </c>
      <c r="I13" s="446">
        <f t="shared" si="1"/>
        <v>318965</v>
      </c>
      <c r="J13" s="447">
        <f t="shared" si="1"/>
        <v>330977</v>
      </c>
      <c r="K13" s="446">
        <f t="shared" si="1"/>
        <v>336086</v>
      </c>
      <c r="L13" s="256"/>
    </row>
    <row r="14" spans="1:12" s="106" customFormat="1" ht="11.25" customHeight="1" x14ac:dyDescent="0.15">
      <c r="A14" s="133" t="s">
        <v>357</v>
      </c>
      <c r="B14" s="428" t="s">
        <v>131</v>
      </c>
      <c r="C14" s="444">
        <f t="shared" ref="C14:K14" si="2">SUM(C22,C38,C254,C262,C270,C278,C286,C294,C302,C310,C318,C358,C326,C334,C342,C350)</f>
        <v>291040</v>
      </c>
      <c r="D14" s="445">
        <f t="shared" si="2"/>
        <v>332897</v>
      </c>
      <c r="E14" s="443">
        <f t="shared" si="2"/>
        <v>315190</v>
      </c>
      <c r="F14" s="444">
        <f t="shared" si="2"/>
        <v>318177</v>
      </c>
      <c r="G14" s="443">
        <f t="shared" si="2"/>
        <v>319687</v>
      </c>
      <c r="H14" s="444">
        <f t="shared" si="2"/>
        <v>329715</v>
      </c>
      <c r="I14" s="443">
        <f t="shared" si="2"/>
        <v>332919</v>
      </c>
      <c r="J14" s="444">
        <f t="shared" si="2"/>
        <v>341503</v>
      </c>
      <c r="K14" s="443">
        <f t="shared" si="2"/>
        <v>346294</v>
      </c>
      <c r="L14" s="256"/>
    </row>
    <row r="15" spans="1:12" s="106" customFormat="1" ht="11.25" customHeight="1" x14ac:dyDescent="0.15">
      <c r="A15" s="133" t="s">
        <v>356</v>
      </c>
      <c r="B15" s="428" t="s">
        <v>131</v>
      </c>
      <c r="C15" s="444">
        <f t="shared" ref="C15:K15" si="3">SUM(C23,C39,C255,C263,C271,C279,C287,C295,C303,C311,C319,C327,C335,C343,C351,C359)</f>
        <v>63455</v>
      </c>
      <c r="D15" s="445">
        <f t="shared" si="3"/>
        <v>48723</v>
      </c>
      <c r="E15" s="443">
        <f t="shared" si="3"/>
        <v>29725</v>
      </c>
      <c r="F15" s="444">
        <f t="shared" si="3"/>
        <v>19395</v>
      </c>
      <c r="G15" s="443">
        <f t="shared" si="3"/>
        <v>19283</v>
      </c>
      <c r="H15" s="444">
        <f t="shared" si="3"/>
        <v>14183</v>
      </c>
      <c r="I15" s="443">
        <f t="shared" si="3"/>
        <v>13954</v>
      </c>
      <c r="J15" s="444">
        <f t="shared" si="3"/>
        <v>10526</v>
      </c>
      <c r="K15" s="443">
        <f t="shared" si="3"/>
        <v>10208</v>
      </c>
      <c r="L15" s="256"/>
    </row>
    <row r="16" spans="1:12" s="106" customFormat="1" ht="26.25" customHeight="1" x14ac:dyDescent="0.15">
      <c r="A16" s="434" t="s">
        <v>360</v>
      </c>
      <c r="B16" s="433"/>
      <c r="C16" s="431"/>
      <c r="D16" s="432"/>
      <c r="E16" s="430"/>
      <c r="F16" s="431"/>
      <c r="G16" s="430"/>
      <c r="H16" s="431"/>
      <c r="I16" s="430"/>
      <c r="J16" s="431"/>
      <c r="K16" s="430"/>
      <c r="L16" s="429"/>
    </row>
    <row r="17" spans="1:12" s="106" customFormat="1" ht="11.25" customHeight="1" x14ac:dyDescent="0.15">
      <c r="A17" s="13" t="s">
        <v>359</v>
      </c>
      <c r="B17" s="428" t="s">
        <v>131</v>
      </c>
      <c r="C17" s="346">
        <f>C18-C19</f>
        <v>143039</v>
      </c>
      <c r="D17" s="36">
        <f>D18-D19</f>
        <v>168282</v>
      </c>
      <c r="E17" s="345"/>
      <c r="F17" s="346"/>
      <c r="G17" s="345"/>
      <c r="H17" s="346"/>
      <c r="I17" s="345"/>
      <c r="J17" s="346"/>
      <c r="K17" s="345"/>
      <c r="L17" s="776" t="s">
        <v>393</v>
      </c>
    </row>
    <row r="18" spans="1:12" s="106" customFormat="1" ht="11.25" customHeight="1" x14ac:dyDescent="0.15">
      <c r="A18" s="13" t="s">
        <v>357</v>
      </c>
      <c r="B18" s="428" t="s">
        <v>131</v>
      </c>
      <c r="C18" s="341">
        <v>166719</v>
      </c>
      <c r="D18" s="16">
        <v>193439</v>
      </c>
      <c r="E18" s="15"/>
      <c r="F18" s="15"/>
      <c r="G18" s="15"/>
      <c r="H18" s="15"/>
      <c r="I18" s="15"/>
      <c r="J18" s="15"/>
      <c r="K18" s="15"/>
      <c r="L18" s="777"/>
    </row>
    <row r="19" spans="1:12" s="106" customFormat="1" ht="11.25" customHeight="1" x14ac:dyDescent="0.15">
      <c r="A19" s="9" t="s">
        <v>356</v>
      </c>
      <c r="B19" s="427" t="s">
        <v>131</v>
      </c>
      <c r="C19" s="426">
        <v>23680</v>
      </c>
      <c r="D19" s="7">
        <v>25157</v>
      </c>
      <c r="E19" s="15"/>
      <c r="F19" s="15"/>
      <c r="G19" s="15"/>
      <c r="H19" s="15"/>
      <c r="I19" s="15"/>
      <c r="J19" s="15"/>
      <c r="K19" s="15"/>
      <c r="L19" s="778"/>
    </row>
    <row r="20" spans="1:12" s="106" customFormat="1" ht="25.5" customHeight="1" x14ac:dyDescent="0.15">
      <c r="A20" s="439" t="s">
        <v>409</v>
      </c>
      <c r="B20" s="438"/>
      <c r="C20" s="436"/>
      <c r="D20" s="437"/>
      <c r="E20" s="435"/>
      <c r="F20" s="436"/>
      <c r="G20" s="435"/>
      <c r="H20" s="436"/>
      <c r="I20" s="435"/>
      <c r="J20" s="436"/>
      <c r="K20" s="435"/>
      <c r="L20" s="256"/>
    </row>
    <row r="21" spans="1:12" s="106" customFormat="1" ht="11.25" customHeight="1" x14ac:dyDescent="0.15">
      <c r="A21" s="13" t="s">
        <v>359</v>
      </c>
      <c r="B21" s="428" t="s">
        <v>131</v>
      </c>
      <c r="C21" s="346">
        <f t="shared" ref="C21:K21" si="4">C22-C23</f>
        <v>208816</v>
      </c>
      <c r="D21" s="36">
        <f t="shared" si="4"/>
        <v>240778</v>
      </c>
      <c r="E21" s="345">
        <f t="shared" si="4"/>
        <v>248111</v>
      </c>
      <c r="F21" s="346">
        <f t="shared" si="4"/>
        <v>252000</v>
      </c>
      <c r="G21" s="345">
        <f t="shared" si="4"/>
        <v>253150</v>
      </c>
      <c r="H21" s="346">
        <f t="shared" si="4"/>
        <v>262500</v>
      </c>
      <c r="I21" s="345">
        <f t="shared" si="4"/>
        <v>265000</v>
      </c>
      <c r="J21" s="346">
        <f t="shared" si="4"/>
        <v>273000</v>
      </c>
      <c r="K21" s="345">
        <f t="shared" si="4"/>
        <v>277000</v>
      </c>
      <c r="L21" s="256"/>
    </row>
    <row r="22" spans="1:12" s="106" customFormat="1" ht="11.25" customHeight="1" x14ac:dyDescent="0.15">
      <c r="A22" s="13" t="s">
        <v>357</v>
      </c>
      <c r="B22" s="428" t="s">
        <v>131</v>
      </c>
      <c r="C22" s="341">
        <v>208816</v>
      </c>
      <c r="D22" s="15">
        <v>240778</v>
      </c>
      <c r="E22" s="301">
        <v>248111</v>
      </c>
      <c r="F22" s="302">
        <v>252000</v>
      </c>
      <c r="G22" s="301">
        <v>253150</v>
      </c>
      <c r="H22" s="302">
        <v>262500</v>
      </c>
      <c r="I22" s="301">
        <v>265000</v>
      </c>
      <c r="J22" s="302">
        <v>273000</v>
      </c>
      <c r="K22" s="301">
        <v>277000</v>
      </c>
      <c r="L22" s="256"/>
    </row>
    <row r="23" spans="1:12" s="106" customFormat="1" ht="11.25" customHeight="1" x14ac:dyDescent="0.15">
      <c r="A23" s="13" t="s">
        <v>356</v>
      </c>
      <c r="B23" s="428" t="s">
        <v>131</v>
      </c>
      <c r="C23" s="341"/>
      <c r="D23" s="15"/>
      <c r="E23" s="33"/>
      <c r="F23" s="33"/>
      <c r="G23" s="33"/>
      <c r="H23" s="33"/>
      <c r="I23" s="33"/>
      <c r="J23" s="33"/>
      <c r="K23" s="33"/>
      <c r="L23" s="256"/>
    </row>
    <row r="24" spans="1:12" s="106" customFormat="1" ht="21.75" customHeight="1" x14ac:dyDescent="0.15">
      <c r="A24" s="434" t="s">
        <v>360</v>
      </c>
      <c r="B24" s="433"/>
      <c r="C24" s="431"/>
      <c r="D24" s="432"/>
      <c r="E24" s="430"/>
      <c r="F24" s="431"/>
      <c r="G24" s="430"/>
      <c r="H24" s="431"/>
      <c r="I24" s="430"/>
      <c r="J24" s="431"/>
      <c r="K24" s="430"/>
      <c r="L24" s="429"/>
    </row>
    <row r="25" spans="1:12" s="106" customFormat="1" ht="11.25" customHeight="1" x14ac:dyDescent="0.15">
      <c r="A25" s="13" t="s">
        <v>359</v>
      </c>
      <c r="B25" s="428" t="s">
        <v>131</v>
      </c>
      <c r="C25" s="346">
        <f>C26-C27</f>
        <v>151438</v>
      </c>
      <c r="D25" s="36">
        <f>D26-D27</f>
        <v>154428</v>
      </c>
      <c r="E25" s="345"/>
      <c r="F25" s="346"/>
      <c r="G25" s="345"/>
      <c r="H25" s="346"/>
      <c r="I25" s="345"/>
      <c r="J25" s="346"/>
      <c r="K25" s="345"/>
      <c r="L25" s="776" t="s">
        <v>393</v>
      </c>
    </row>
    <row r="26" spans="1:12" s="106" customFormat="1" ht="11.25" customHeight="1" x14ac:dyDescent="0.15">
      <c r="A26" s="13" t="s">
        <v>357</v>
      </c>
      <c r="B26" s="428" t="s">
        <v>131</v>
      </c>
      <c r="C26" s="341">
        <v>151438</v>
      </c>
      <c r="D26" s="16">
        <v>154428</v>
      </c>
      <c r="E26" s="15">
        <v>156226</v>
      </c>
      <c r="F26" s="33">
        <v>159000</v>
      </c>
      <c r="G26" s="33">
        <v>160100</v>
      </c>
      <c r="H26" s="33">
        <v>168000</v>
      </c>
      <c r="I26" s="33">
        <v>170200</v>
      </c>
      <c r="J26" s="33">
        <v>177000</v>
      </c>
      <c r="K26" s="33">
        <v>180300</v>
      </c>
      <c r="L26" s="777"/>
    </row>
    <row r="27" spans="1:12" s="106" customFormat="1" ht="11.25" customHeight="1" x14ac:dyDescent="0.15">
      <c r="A27" s="9" t="s">
        <v>356</v>
      </c>
      <c r="B27" s="427" t="s">
        <v>131</v>
      </c>
      <c r="C27" s="426"/>
      <c r="D27" s="7"/>
      <c r="E27" s="15"/>
      <c r="F27" s="33"/>
      <c r="G27" s="33"/>
      <c r="H27" s="33"/>
      <c r="I27" s="33"/>
      <c r="J27" s="33"/>
      <c r="K27" s="33"/>
      <c r="L27" s="778"/>
    </row>
    <row r="28" spans="1:12" s="106" customFormat="1" ht="11.25" customHeight="1" x14ac:dyDescent="0.15">
      <c r="A28" s="439" t="s">
        <v>408</v>
      </c>
      <c r="B28" s="438"/>
      <c r="C28" s="436"/>
      <c r="D28" s="437"/>
      <c r="E28" s="435"/>
      <c r="F28" s="436"/>
      <c r="G28" s="435"/>
      <c r="H28" s="436"/>
      <c r="I28" s="435"/>
      <c r="J28" s="436"/>
      <c r="K28" s="435"/>
      <c r="L28" s="256"/>
    </row>
    <row r="29" spans="1:12" s="106" customFormat="1" ht="11.25" customHeight="1" x14ac:dyDescent="0.15">
      <c r="A29" s="13" t="s">
        <v>359</v>
      </c>
      <c r="B29" s="428" t="s">
        <v>131</v>
      </c>
      <c r="C29" s="346">
        <f t="shared" ref="C29:K29" si="5">C30-C31</f>
        <v>195078</v>
      </c>
      <c r="D29" s="36">
        <f t="shared" si="5"/>
        <v>226778</v>
      </c>
      <c r="E29" s="345">
        <f t="shared" si="5"/>
        <v>229400</v>
      </c>
      <c r="F29" s="346">
        <f t="shared" si="5"/>
        <v>233000</v>
      </c>
      <c r="G29" s="345">
        <f t="shared" si="5"/>
        <v>234100</v>
      </c>
      <c r="H29" s="346">
        <f t="shared" si="5"/>
        <v>243000</v>
      </c>
      <c r="I29" s="345">
        <f t="shared" si="5"/>
        <v>245200</v>
      </c>
      <c r="J29" s="346">
        <f t="shared" si="5"/>
        <v>253000</v>
      </c>
      <c r="K29" s="345">
        <f t="shared" si="5"/>
        <v>256300</v>
      </c>
      <c r="L29" s="256"/>
    </row>
    <row r="30" spans="1:12" s="106" customFormat="1" ht="19.5" customHeight="1" x14ac:dyDescent="0.15">
      <c r="A30" s="13" t="s">
        <v>407</v>
      </c>
      <c r="B30" s="428" t="s">
        <v>131</v>
      </c>
      <c r="C30" s="302">
        <v>195078</v>
      </c>
      <c r="D30" s="15">
        <v>226778</v>
      </c>
      <c r="E30" s="301">
        <v>229400</v>
      </c>
      <c r="F30" s="302">
        <v>233000</v>
      </c>
      <c r="G30" s="301">
        <v>234100</v>
      </c>
      <c r="H30" s="302">
        <v>243000</v>
      </c>
      <c r="I30" s="301">
        <v>245200</v>
      </c>
      <c r="J30" s="302">
        <v>253000</v>
      </c>
      <c r="K30" s="301">
        <v>256300</v>
      </c>
      <c r="L30" s="256"/>
    </row>
    <row r="31" spans="1:12" s="106" customFormat="1" ht="11.25" customHeight="1" x14ac:dyDescent="0.15">
      <c r="A31" s="13" t="s">
        <v>356</v>
      </c>
      <c r="B31" s="428" t="s">
        <v>131</v>
      </c>
      <c r="C31" s="302"/>
      <c r="D31" s="15"/>
      <c r="E31" s="33"/>
      <c r="F31" s="33"/>
      <c r="G31" s="33"/>
      <c r="H31" s="33"/>
      <c r="I31" s="33"/>
      <c r="J31" s="33"/>
      <c r="K31" s="33"/>
      <c r="L31" s="256"/>
    </row>
    <row r="32" spans="1:12" s="106" customFormat="1" ht="20.25" customHeight="1" x14ac:dyDescent="0.15">
      <c r="A32" s="434" t="s">
        <v>360</v>
      </c>
      <c r="B32" s="433"/>
      <c r="C32" s="431"/>
      <c r="D32" s="432"/>
      <c r="E32" s="430"/>
      <c r="F32" s="431"/>
      <c r="G32" s="430"/>
      <c r="H32" s="431"/>
      <c r="I32" s="430"/>
      <c r="J32" s="431"/>
      <c r="K32" s="430"/>
      <c r="L32" s="429"/>
    </row>
    <row r="33" spans="1:12" s="106" customFormat="1" ht="11.25" customHeight="1" x14ac:dyDescent="0.15">
      <c r="A33" s="13" t="s">
        <v>359</v>
      </c>
      <c r="B33" s="428" t="s">
        <v>131</v>
      </c>
      <c r="C33" s="346">
        <f>C34-C35</f>
        <v>151438</v>
      </c>
      <c r="D33" s="36">
        <f>D34-D35</f>
        <v>154428</v>
      </c>
      <c r="E33" s="345"/>
      <c r="F33" s="346"/>
      <c r="G33" s="345"/>
      <c r="H33" s="346"/>
      <c r="I33" s="345"/>
      <c r="J33" s="346"/>
      <c r="K33" s="345"/>
      <c r="L33" s="776" t="s">
        <v>395</v>
      </c>
    </row>
    <row r="34" spans="1:12" s="106" customFormat="1" ht="11.25" customHeight="1" x14ac:dyDescent="0.15">
      <c r="A34" s="13" t="s">
        <v>357</v>
      </c>
      <c r="B34" s="428" t="s">
        <v>131</v>
      </c>
      <c r="C34" s="302">
        <v>151438</v>
      </c>
      <c r="D34" s="15">
        <v>154428</v>
      </c>
      <c r="E34" s="15">
        <v>156226</v>
      </c>
      <c r="F34" s="15">
        <v>159000</v>
      </c>
      <c r="G34" s="15">
        <v>160100</v>
      </c>
      <c r="H34" s="15">
        <v>168000</v>
      </c>
      <c r="I34" s="15">
        <v>170200</v>
      </c>
      <c r="J34" s="15">
        <v>177000</v>
      </c>
      <c r="K34" s="15">
        <v>180300</v>
      </c>
      <c r="L34" s="777"/>
    </row>
    <row r="35" spans="1:12" s="106" customFormat="1" ht="11.25" customHeight="1" x14ac:dyDescent="0.15">
      <c r="A35" s="9" t="s">
        <v>356</v>
      </c>
      <c r="B35" s="427" t="s">
        <v>131</v>
      </c>
      <c r="C35" s="354"/>
      <c r="D35" s="6"/>
      <c r="E35" s="15"/>
      <c r="F35" s="33"/>
      <c r="G35" s="33"/>
      <c r="H35" s="33"/>
      <c r="I35" s="33"/>
      <c r="J35" s="33"/>
      <c r="K35" s="33"/>
      <c r="L35" s="778"/>
    </row>
    <row r="36" spans="1:12" s="106" customFormat="1" ht="11.25" customHeight="1" x14ac:dyDescent="0.15">
      <c r="A36" s="439" t="s">
        <v>406</v>
      </c>
      <c r="B36" s="438"/>
      <c r="C36" s="436"/>
      <c r="D36" s="437"/>
      <c r="E36" s="435"/>
      <c r="F36" s="436"/>
      <c r="G36" s="435"/>
      <c r="H36" s="436"/>
      <c r="I36" s="435"/>
      <c r="J36" s="436"/>
      <c r="K36" s="435"/>
      <c r="L36" s="256"/>
    </row>
    <row r="37" spans="1:12" s="106" customFormat="1" ht="11.25" customHeight="1" x14ac:dyDescent="0.15">
      <c r="A37" s="13" t="s">
        <v>359</v>
      </c>
      <c r="B37" s="428" t="s">
        <v>131</v>
      </c>
      <c r="C37" s="346">
        <f t="shared" ref="C37:K37" si="6">C38-C39</f>
        <v>1356</v>
      </c>
      <c r="D37" s="36">
        <f t="shared" si="6"/>
        <v>19507</v>
      </c>
      <c r="E37" s="345">
        <f t="shared" si="6"/>
        <v>23831</v>
      </c>
      <c r="F37" s="346">
        <f t="shared" si="6"/>
        <v>26297</v>
      </c>
      <c r="G37" s="345">
        <f t="shared" si="6"/>
        <v>26572</v>
      </c>
      <c r="H37" s="346">
        <f t="shared" si="6"/>
        <v>27227</v>
      </c>
      <c r="I37" s="345">
        <f t="shared" si="6"/>
        <v>27851</v>
      </c>
      <c r="J37" s="346">
        <f t="shared" si="6"/>
        <v>28587</v>
      </c>
      <c r="K37" s="345">
        <f t="shared" si="6"/>
        <v>29276</v>
      </c>
      <c r="L37" s="256"/>
    </row>
    <row r="38" spans="1:12" s="106" customFormat="1" ht="11.25" customHeight="1" x14ac:dyDescent="0.15">
      <c r="A38" s="13" t="s">
        <v>357</v>
      </c>
      <c r="B38" s="428" t="s">
        <v>131</v>
      </c>
      <c r="C38" s="341">
        <f t="shared" ref="C38:K38" si="7">SUM(C46,C54,C238,C246)</f>
        <v>43641</v>
      </c>
      <c r="D38" s="16">
        <f t="shared" si="7"/>
        <v>35715</v>
      </c>
      <c r="E38" s="440">
        <f t="shared" si="7"/>
        <v>34082</v>
      </c>
      <c r="F38" s="341">
        <f t="shared" si="7"/>
        <v>33602</v>
      </c>
      <c r="G38" s="440">
        <f t="shared" si="7"/>
        <v>33806</v>
      </c>
      <c r="H38" s="341">
        <f t="shared" si="7"/>
        <v>34161</v>
      </c>
      <c r="I38" s="440">
        <f t="shared" si="7"/>
        <v>34654</v>
      </c>
      <c r="J38" s="341">
        <f t="shared" si="7"/>
        <v>34890</v>
      </c>
      <c r="K38" s="440">
        <f t="shared" si="7"/>
        <v>35428</v>
      </c>
      <c r="L38" s="256"/>
    </row>
    <row r="39" spans="1:12" s="106" customFormat="1" ht="11.25" customHeight="1" x14ac:dyDescent="0.15">
      <c r="A39" s="13" t="s">
        <v>356</v>
      </c>
      <c r="B39" s="428" t="s">
        <v>131</v>
      </c>
      <c r="C39" s="341">
        <f t="shared" ref="C39:K39" si="8">SUM(C47,C55,C239,C247)</f>
        <v>42285</v>
      </c>
      <c r="D39" s="16">
        <f t="shared" si="8"/>
        <v>16208</v>
      </c>
      <c r="E39" s="440">
        <f t="shared" si="8"/>
        <v>10251</v>
      </c>
      <c r="F39" s="341">
        <f t="shared" si="8"/>
        <v>7305</v>
      </c>
      <c r="G39" s="440">
        <f t="shared" si="8"/>
        <v>7234</v>
      </c>
      <c r="H39" s="341">
        <f t="shared" si="8"/>
        <v>6934</v>
      </c>
      <c r="I39" s="440">
        <f t="shared" si="8"/>
        <v>6803</v>
      </c>
      <c r="J39" s="341">
        <f t="shared" si="8"/>
        <v>6303</v>
      </c>
      <c r="K39" s="440">
        <f t="shared" si="8"/>
        <v>6152</v>
      </c>
      <c r="L39" s="256"/>
    </row>
    <row r="40" spans="1:12" s="106" customFormat="1" ht="25.5" customHeight="1" x14ac:dyDescent="0.15">
      <c r="A40" s="434" t="s">
        <v>360</v>
      </c>
      <c r="B40" s="433"/>
      <c r="C40" s="431"/>
      <c r="D40" s="432"/>
      <c r="E40" s="430"/>
      <c r="F40" s="431"/>
      <c r="G40" s="430"/>
      <c r="H40" s="431"/>
      <c r="I40" s="430"/>
      <c r="J40" s="431"/>
      <c r="K40" s="430"/>
      <c r="L40" s="429"/>
    </row>
    <row r="41" spans="1:12" s="106" customFormat="1" ht="11.25" customHeight="1" x14ac:dyDescent="0.15">
      <c r="A41" s="13" t="s">
        <v>359</v>
      </c>
      <c r="B41" s="428" t="s">
        <v>131</v>
      </c>
      <c r="C41" s="346">
        <f>C42-C43</f>
        <v>-19047</v>
      </c>
      <c r="D41" s="36">
        <f>D42-D43</f>
        <v>-3751</v>
      </c>
      <c r="E41" s="345"/>
      <c r="F41" s="346"/>
      <c r="G41" s="345"/>
      <c r="H41" s="346"/>
      <c r="I41" s="345"/>
      <c r="J41" s="346"/>
      <c r="K41" s="345"/>
      <c r="L41" s="776" t="s">
        <v>395</v>
      </c>
    </row>
    <row r="42" spans="1:12" s="106" customFormat="1" ht="11.25" customHeight="1" x14ac:dyDescent="0.15">
      <c r="A42" s="13" t="s">
        <v>357</v>
      </c>
      <c r="B42" s="428" t="s">
        <v>131</v>
      </c>
      <c r="C42" s="316">
        <f>C50+C58+C242+C250</f>
        <v>0</v>
      </c>
      <c r="D42" s="340">
        <f>D50+D58+D242+D250</f>
        <v>1872</v>
      </c>
      <c r="E42" s="345"/>
      <c r="F42" s="346"/>
      <c r="G42" s="345"/>
      <c r="H42" s="346"/>
      <c r="I42" s="345"/>
      <c r="J42" s="346"/>
      <c r="K42" s="345"/>
      <c r="L42" s="777"/>
    </row>
    <row r="43" spans="1:12" s="106" customFormat="1" ht="11.25" customHeight="1" x14ac:dyDescent="0.15">
      <c r="A43" s="9" t="s">
        <v>356</v>
      </c>
      <c r="B43" s="427" t="s">
        <v>131</v>
      </c>
      <c r="C43" s="334">
        <f>C51+C59+C243+C251</f>
        <v>19047</v>
      </c>
      <c r="D43" s="335">
        <f>D51+D59+D243+D251</f>
        <v>5623</v>
      </c>
      <c r="E43" s="441"/>
      <c r="F43" s="442"/>
      <c r="G43" s="441"/>
      <c r="H43" s="442"/>
      <c r="I43" s="441"/>
      <c r="J43" s="442"/>
      <c r="K43" s="441"/>
      <c r="L43" s="778"/>
    </row>
    <row r="44" spans="1:12" s="106" customFormat="1" ht="16.5" customHeight="1" x14ac:dyDescent="0.15">
      <c r="A44" s="439" t="s">
        <v>405</v>
      </c>
      <c r="B44" s="438"/>
      <c r="C44" s="436"/>
      <c r="D44" s="437"/>
      <c r="E44" s="435"/>
      <c r="F44" s="436"/>
      <c r="G44" s="435"/>
      <c r="H44" s="436"/>
      <c r="I44" s="435"/>
      <c r="J44" s="436"/>
      <c r="K44" s="435"/>
      <c r="L44" s="256"/>
    </row>
    <row r="45" spans="1:12" s="106" customFormat="1" ht="11.25" customHeight="1" x14ac:dyDescent="0.15">
      <c r="A45" s="13" t="s">
        <v>359</v>
      </c>
      <c r="B45" s="428" t="s">
        <v>131</v>
      </c>
      <c r="C45" s="346">
        <f t="shared" ref="C45:K45" si="9">C46-C47</f>
        <v>17968</v>
      </c>
      <c r="D45" s="36">
        <f t="shared" si="9"/>
        <v>11638</v>
      </c>
      <c r="E45" s="345">
        <f t="shared" si="9"/>
        <v>11140</v>
      </c>
      <c r="F45" s="346">
        <f t="shared" si="9"/>
        <v>11150</v>
      </c>
      <c r="G45" s="345">
        <f t="shared" si="9"/>
        <v>11180</v>
      </c>
      <c r="H45" s="346">
        <f t="shared" si="9"/>
        <v>11200</v>
      </c>
      <c r="I45" s="345">
        <f t="shared" si="9"/>
        <v>11250</v>
      </c>
      <c r="J45" s="346">
        <f t="shared" si="9"/>
        <v>11300</v>
      </c>
      <c r="K45" s="345">
        <f t="shared" si="9"/>
        <v>11360</v>
      </c>
      <c r="L45" s="256"/>
    </row>
    <row r="46" spans="1:12" s="106" customFormat="1" ht="11.25" customHeight="1" x14ac:dyDescent="0.15">
      <c r="A46" s="13" t="s">
        <v>357</v>
      </c>
      <c r="B46" s="428" t="s">
        <v>131</v>
      </c>
      <c r="C46" s="341">
        <v>17968</v>
      </c>
      <c r="D46" s="15">
        <v>11638</v>
      </c>
      <c r="E46" s="301">
        <v>11140</v>
      </c>
      <c r="F46" s="302">
        <v>11150</v>
      </c>
      <c r="G46" s="312">
        <v>11180</v>
      </c>
      <c r="H46" s="312">
        <v>11200</v>
      </c>
      <c r="I46" s="312">
        <v>11250</v>
      </c>
      <c r="J46" s="312">
        <v>11300</v>
      </c>
      <c r="K46" s="312">
        <v>11360</v>
      </c>
      <c r="L46" s="256"/>
    </row>
    <row r="47" spans="1:12" s="106" customFormat="1" ht="11.25" customHeight="1" x14ac:dyDescent="0.15">
      <c r="A47" s="13" t="s">
        <v>356</v>
      </c>
      <c r="B47" s="428" t="s">
        <v>131</v>
      </c>
      <c r="C47" s="341"/>
      <c r="D47" s="15"/>
      <c r="E47" s="301"/>
      <c r="F47" s="302"/>
      <c r="G47" s="301"/>
      <c r="H47" s="302"/>
      <c r="I47" s="301"/>
      <c r="J47" s="302"/>
      <c r="K47" s="301"/>
      <c r="L47" s="256"/>
    </row>
    <row r="48" spans="1:12" s="106" customFormat="1" ht="23.25" customHeight="1" x14ac:dyDescent="0.15">
      <c r="A48" s="434" t="s">
        <v>360</v>
      </c>
      <c r="B48" s="433"/>
      <c r="C48" s="431"/>
      <c r="D48" s="432"/>
      <c r="E48" s="430"/>
      <c r="F48" s="431"/>
      <c r="G48" s="430"/>
      <c r="H48" s="431"/>
      <c r="I48" s="430"/>
      <c r="J48" s="431"/>
      <c r="K48" s="430"/>
      <c r="L48" s="429"/>
    </row>
    <row r="49" spans="1:12" s="106" customFormat="1" ht="11.25" customHeight="1" x14ac:dyDescent="0.15">
      <c r="A49" s="13" t="s">
        <v>359</v>
      </c>
      <c r="B49" s="428" t="s">
        <v>131</v>
      </c>
      <c r="C49" s="346">
        <f>C50-C51</f>
        <v>0</v>
      </c>
      <c r="D49" s="36">
        <f>D50-D51</f>
        <v>0</v>
      </c>
      <c r="E49" s="345"/>
      <c r="F49" s="346"/>
      <c r="G49" s="345"/>
      <c r="H49" s="346"/>
      <c r="I49" s="345"/>
      <c r="J49" s="346"/>
      <c r="K49" s="345"/>
      <c r="L49" s="776" t="s">
        <v>395</v>
      </c>
    </row>
    <row r="50" spans="1:12" s="106" customFormat="1" ht="11.25" customHeight="1" x14ac:dyDescent="0.15">
      <c r="A50" s="13" t="s">
        <v>357</v>
      </c>
      <c r="B50" s="428" t="s">
        <v>131</v>
      </c>
      <c r="C50" s="341"/>
      <c r="D50" s="16"/>
      <c r="E50" s="15"/>
      <c r="F50" s="33"/>
      <c r="G50" s="33"/>
      <c r="H50" s="33"/>
      <c r="I50" s="33"/>
      <c r="J50" s="33"/>
      <c r="K50" s="33"/>
      <c r="L50" s="777"/>
    </row>
    <row r="51" spans="1:12" s="106" customFormat="1" ht="11.25" customHeight="1" x14ac:dyDescent="0.15">
      <c r="A51" s="9" t="s">
        <v>356</v>
      </c>
      <c r="B51" s="427" t="s">
        <v>131</v>
      </c>
      <c r="C51" s="426"/>
      <c r="D51" s="7"/>
      <c r="E51" s="6"/>
      <c r="F51" s="6"/>
      <c r="G51" s="6"/>
      <c r="H51" s="6"/>
      <c r="I51" s="6"/>
      <c r="J51" s="6"/>
      <c r="K51" s="6"/>
      <c r="L51" s="778"/>
    </row>
    <row r="52" spans="1:12" s="106" customFormat="1" ht="11.25" customHeight="1" x14ac:dyDescent="0.15">
      <c r="A52" s="439" t="s">
        <v>404</v>
      </c>
      <c r="B52" s="438"/>
      <c r="C52" s="436"/>
      <c r="D52" s="437"/>
      <c r="E52" s="435"/>
      <c r="F52" s="436"/>
      <c r="G52" s="435"/>
      <c r="H52" s="436"/>
      <c r="I52" s="435"/>
      <c r="J52" s="436"/>
      <c r="K52" s="435"/>
      <c r="L52" s="256"/>
    </row>
    <row r="53" spans="1:12" s="106" customFormat="1" ht="11.25" customHeight="1" x14ac:dyDescent="0.15">
      <c r="A53" s="13" t="s">
        <v>359</v>
      </c>
      <c r="B53" s="428" t="s">
        <v>131</v>
      </c>
      <c r="C53" s="346">
        <f t="shared" ref="C53:K53" si="10">C54-C55</f>
        <v>14767</v>
      </c>
      <c r="D53" s="36">
        <f t="shared" si="10"/>
        <v>13116</v>
      </c>
      <c r="E53" s="345">
        <f t="shared" si="10"/>
        <v>13713</v>
      </c>
      <c r="F53" s="346">
        <f t="shared" si="10"/>
        <v>14097</v>
      </c>
      <c r="G53" s="345">
        <f t="shared" si="10"/>
        <v>14170</v>
      </c>
      <c r="H53" s="346">
        <f t="shared" si="10"/>
        <v>14706</v>
      </c>
      <c r="I53" s="345">
        <f t="shared" si="10"/>
        <v>14846</v>
      </c>
      <c r="J53" s="346">
        <f t="shared" si="10"/>
        <v>15532</v>
      </c>
      <c r="K53" s="345">
        <f t="shared" si="10"/>
        <v>15706</v>
      </c>
      <c r="L53" s="256"/>
    </row>
    <row r="54" spans="1:12" s="106" customFormat="1" ht="11.25" customHeight="1" x14ac:dyDescent="0.15">
      <c r="A54" s="13" t="s">
        <v>357</v>
      </c>
      <c r="B54" s="428" t="s">
        <v>131</v>
      </c>
      <c r="C54" s="341">
        <f t="shared" ref="C54:K54" si="11">SUM(C62,C70,C78,C86,C94,C102,C110,C118,C126,C134,C142,C150,C158,C166,C174,C182,C190,C198,C206,C214,C222,C230)</f>
        <v>21936</v>
      </c>
      <c r="D54" s="16">
        <f t="shared" si="11"/>
        <v>17545</v>
      </c>
      <c r="E54" s="440">
        <f t="shared" si="11"/>
        <v>17718</v>
      </c>
      <c r="F54" s="341">
        <f t="shared" si="11"/>
        <v>17902</v>
      </c>
      <c r="G54" s="440">
        <f t="shared" si="11"/>
        <v>17974</v>
      </c>
      <c r="H54" s="341">
        <f t="shared" si="11"/>
        <v>18210</v>
      </c>
      <c r="I54" s="440">
        <f t="shared" si="11"/>
        <v>18349</v>
      </c>
      <c r="J54" s="341">
        <f t="shared" si="11"/>
        <v>18535</v>
      </c>
      <c r="K54" s="440">
        <f t="shared" si="11"/>
        <v>18708</v>
      </c>
      <c r="L54" s="256"/>
    </row>
    <row r="55" spans="1:12" s="106" customFormat="1" ht="11.25" customHeight="1" x14ac:dyDescent="0.15">
      <c r="A55" s="13" t="s">
        <v>356</v>
      </c>
      <c r="B55" s="428" t="s">
        <v>131</v>
      </c>
      <c r="C55" s="341">
        <f t="shared" ref="C55:K55" si="12">SUM(C63,C71,C79,C87,C95,C103,C111,C119,C127,C135,C143,C151,C159,C167,C175,C183,C191,C199,C207,C215,C223,C231)</f>
        <v>7169</v>
      </c>
      <c r="D55" s="16">
        <f t="shared" si="12"/>
        <v>4429</v>
      </c>
      <c r="E55" s="440">
        <f t="shared" si="12"/>
        <v>4005</v>
      </c>
      <c r="F55" s="341">
        <f t="shared" si="12"/>
        <v>3805</v>
      </c>
      <c r="G55" s="440">
        <f t="shared" si="12"/>
        <v>3804</v>
      </c>
      <c r="H55" s="341">
        <f t="shared" si="12"/>
        <v>3504</v>
      </c>
      <c r="I55" s="440">
        <f t="shared" si="12"/>
        <v>3503</v>
      </c>
      <c r="J55" s="341">
        <f t="shared" si="12"/>
        <v>3003</v>
      </c>
      <c r="K55" s="440">
        <f t="shared" si="12"/>
        <v>3002</v>
      </c>
      <c r="L55" s="256"/>
    </row>
    <row r="56" spans="1:12" s="106" customFormat="1" ht="23.25" customHeight="1" x14ac:dyDescent="0.15">
      <c r="A56" s="434" t="s">
        <v>360</v>
      </c>
      <c r="B56" s="433"/>
      <c r="C56" s="431"/>
      <c r="D56" s="432"/>
      <c r="E56" s="430"/>
      <c r="F56" s="431"/>
      <c r="G56" s="430"/>
      <c r="H56" s="431"/>
      <c r="I56" s="430"/>
      <c r="J56" s="431"/>
      <c r="K56" s="430"/>
      <c r="L56" s="429"/>
    </row>
    <row r="57" spans="1:12" s="106" customFormat="1" ht="11.25" customHeight="1" x14ac:dyDescent="0.15">
      <c r="A57" s="13" t="s">
        <v>359</v>
      </c>
      <c r="B57" s="428" t="s">
        <v>131</v>
      </c>
      <c r="C57" s="346">
        <f>C58-C59</f>
        <v>0</v>
      </c>
      <c r="D57" s="36">
        <f>D58-D59</f>
        <v>0</v>
      </c>
      <c r="E57" s="345"/>
      <c r="F57" s="346"/>
      <c r="G57" s="345"/>
      <c r="H57" s="346"/>
      <c r="I57" s="345"/>
      <c r="J57" s="346"/>
      <c r="K57" s="345"/>
      <c r="L57" s="776" t="s">
        <v>393</v>
      </c>
    </row>
    <row r="58" spans="1:12" s="106" customFormat="1" ht="11.25" customHeight="1" x14ac:dyDescent="0.15">
      <c r="A58" s="13" t="s">
        <v>357</v>
      </c>
      <c r="B58" s="428" t="s">
        <v>131</v>
      </c>
      <c r="C58" s="341">
        <f>C66+C74+C82+C90+C98+C106+C114+C122+C130+C138+C146+C154+C162+C170+C178+C186+C194+C202+C210+C218+C226+C234</f>
        <v>0</v>
      </c>
      <c r="D58" s="341">
        <f>D66+D74+D82+D90+D98+D106+D114+D122+D130+D138+D146+D154+D162+D170+D178+D186+D194+D202+D210+D218+D226+D234</f>
        <v>0</v>
      </c>
      <c r="E58" s="15"/>
      <c r="F58" s="15"/>
      <c r="G58" s="15"/>
      <c r="H58" s="15"/>
      <c r="I58" s="15"/>
      <c r="J58" s="15"/>
      <c r="K58" s="15"/>
      <c r="L58" s="777"/>
    </row>
    <row r="59" spans="1:12" s="106" customFormat="1" ht="11.25" customHeight="1" x14ac:dyDescent="0.15">
      <c r="A59" s="9" t="s">
        <v>356</v>
      </c>
      <c r="B59" s="427" t="s">
        <v>131</v>
      </c>
      <c r="C59" s="341">
        <f>C67+C75+C83+C91+C99+C107+C115+C123+C131+C139+C147+C155+C163+C171+C179+C187+C195+C203+C211+C219+C227+C235</f>
        <v>0</v>
      </c>
      <c r="D59" s="341">
        <f>D67+D75+D83+D91+D99+D107+D115+D123+D131+D139+D147+D155+D163+D171+D179+D187+D195+D203+D211+D219+D227+D235</f>
        <v>0</v>
      </c>
      <c r="E59" s="15"/>
      <c r="F59" s="15"/>
      <c r="G59" s="15"/>
      <c r="H59" s="15"/>
      <c r="I59" s="15"/>
      <c r="J59" s="15"/>
      <c r="K59" s="15"/>
      <c r="L59" s="778"/>
    </row>
    <row r="60" spans="1:12" s="106" customFormat="1" ht="11.25" customHeight="1" x14ac:dyDescent="0.15">
      <c r="A60" s="439" t="s">
        <v>403</v>
      </c>
      <c r="B60" s="438"/>
      <c r="C60" s="436"/>
      <c r="D60" s="437"/>
      <c r="E60" s="435"/>
      <c r="F60" s="436"/>
      <c r="G60" s="435"/>
      <c r="H60" s="436"/>
      <c r="I60" s="435"/>
      <c r="J60" s="436"/>
      <c r="K60" s="435"/>
      <c r="L60" s="256"/>
    </row>
    <row r="61" spans="1:12" s="106" customFormat="1" ht="11.25" customHeight="1" x14ac:dyDescent="0.15">
      <c r="A61" s="13" t="s">
        <v>359</v>
      </c>
      <c r="B61" s="428" t="s">
        <v>131</v>
      </c>
      <c r="C61" s="346">
        <f t="shared" ref="C61:K61" si="13">C62-C63</f>
        <v>682</v>
      </c>
      <c r="D61" s="36">
        <f t="shared" si="13"/>
        <v>519</v>
      </c>
      <c r="E61" s="345">
        <f t="shared" si="13"/>
        <v>500</v>
      </c>
      <c r="F61" s="346">
        <f t="shared" si="13"/>
        <v>502</v>
      </c>
      <c r="G61" s="345">
        <f t="shared" si="13"/>
        <v>503</v>
      </c>
      <c r="H61" s="346">
        <f t="shared" si="13"/>
        <v>505</v>
      </c>
      <c r="I61" s="345">
        <f t="shared" si="13"/>
        <v>507</v>
      </c>
      <c r="J61" s="346">
        <f t="shared" si="13"/>
        <v>510</v>
      </c>
      <c r="K61" s="345">
        <f t="shared" si="13"/>
        <v>513</v>
      </c>
      <c r="L61" s="256"/>
    </row>
    <row r="62" spans="1:12" s="106" customFormat="1" ht="11.25" customHeight="1" x14ac:dyDescent="0.15">
      <c r="A62" s="13" t="s">
        <v>357</v>
      </c>
      <c r="B62" s="428" t="s">
        <v>131</v>
      </c>
      <c r="C62" s="302">
        <v>682</v>
      </c>
      <c r="D62" s="15">
        <v>519</v>
      </c>
      <c r="E62" s="301">
        <v>500</v>
      </c>
      <c r="F62" s="302">
        <v>502</v>
      </c>
      <c r="G62" s="301">
        <v>503</v>
      </c>
      <c r="H62" s="302">
        <v>505</v>
      </c>
      <c r="I62" s="301">
        <v>507</v>
      </c>
      <c r="J62" s="302">
        <v>510</v>
      </c>
      <c r="K62" s="301">
        <v>513</v>
      </c>
      <c r="L62" s="256"/>
    </row>
    <row r="63" spans="1:12" s="106" customFormat="1" ht="11.25" customHeight="1" x14ac:dyDescent="0.15">
      <c r="A63" s="13" t="s">
        <v>356</v>
      </c>
      <c r="B63" s="428" t="s">
        <v>131</v>
      </c>
      <c r="C63" s="302"/>
      <c r="D63" s="15"/>
      <c r="E63" s="301"/>
      <c r="F63" s="302"/>
      <c r="G63" s="301"/>
      <c r="H63" s="302"/>
      <c r="I63" s="301"/>
      <c r="J63" s="302"/>
      <c r="K63" s="301"/>
      <c r="L63" s="256"/>
    </row>
    <row r="64" spans="1:12" s="106" customFormat="1" ht="24" customHeight="1" x14ac:dyDescent="0.15">
      <c r="A64" s="434" t="s">
        <v>360</v>
      </c>
      <c r="B64" s="433"/>
      <c r="C64" s="431"/>
      <c r="D64" s="432"/>
      <c r="E64" s="430"/>
      <c r="F64" s="431"/>
      <c r="G64" s="430"/>
      <c r="H64" s="431"/>
      <c r="I64" s="430"/>
      <c r="J64" s="431"/>
      <c r="K64" s="430"/>
      <c r="L64" s="429"/>
    </row>
    <row r="65" spans="1:12" s="106" customFormat="1" ht="11.25" customHeight="1" x14ac:dyDescent="0.15">
      <c r="A65" s="13" t="s">
        <v>359</v>
      </c>
      <c r="B65" s="428" t="s">
        <v>131</v>
      </c>
      <c r="C65" s="346">
        <f>C66-C67</f>
        <v>0</v>
      </c>
      <c r="D65" s="36">
        <f>D66-D67</f>
        <v>0</v>
      </c>
      <c r="E65" s="345"/>
      <c r="F65" s="346"/>
      <c r="G65" s="345"/>
      <c r="H65" s="346"/>
      <c r="I65" s="345"/>
      <c r="J65" s="346"/>
      <c r="K65" s="345"/>
      <c r="L65" s="776" t="s">
        <v>395</v>
      </c>
    </row>
    <row r="66" spans="1:12" s="106" customFormat="1" ht="11.25" customHeight="1" x14ac:dyDescent="0.15">
      <c r="A66" s="13" t="s">
        <v>357</v>
      </c>
      <c r="B66" s="428" t="s">
        <v>131</v>
      </c>
      <c r="C66" s="302"/>
      <c r="D66" s="15"/>
      <c r="E66" s="301"/>
      <c r="F66" s="344"/>
      <c r="G66" s="344"/>
      <c r="H66" s="344"/>
      <c r="I66" s="344"/>
      <c r="J66" s="344"/>
      <c r="K66" s="344"/>
      <c r="L66" s="777"/>
    </row>
    <row r="67" spans="1:12" s="106" customFormat="1" ht="11.25" customHeight="1" x14ac:dyDescent="0.15">
      <c r="A67" s="9" t="s">
        <v>356</v>
      </c>
      <c r="B67" s="427" t="s">
        <v>131</v>
      </c>
      <c r="C67" s="354"/>
      <c r="D67" s="6"/>
      <c r="E67" s="301"/>
      <c r="F67" s="301"/>
      <c r="G67" s="301"/>
      <c r="H67" s="301"/>
      <c r="I67" s="301"/>
      <c r="J67" s="301"/>
      <c r="K67" s="301"/>
      <c r="L67" s="778"/>
    </row>
    <row r="68" spans="1:12" s="106" customFormat="1" ht="11.25" customHeight="1" x14ac:dyDescent="0.15">
      <c r="A68" s="439" t="s">
        <v>402</v>
      </c>
      <c r="B68" s="438"/>
      <c r="C68" s="436"/>
      <c r="D68" s="437"/>
      <c r="E68" s="435"/>
      <c r="F68" s="436"/>
      <c r="G68" s="435"/>
      <c r="H68" s="436"/>
      <c r="I68" s="435"/>
      <c r="J68" s="436"/>
      <c r="K68" s="435"/>
      <c r="L68" s="256"/>
    </row>
    <row r="69" spans="1:12" s="106" customFormat="1" ht="11.25" customHeight="1" x14ac:dyDescent="0.15">
      <c r="A69" s="13" t="s">
        <v>359</v>
      </c>
      <c r="B69" s="428" t="s">
        <v>131</v>
      </c>
      <c r="C69" s="346">
        <f t="shared" ref="C69:K69" si="14">C70-C71</f>
        <v>0</v>
      </c>
      <c r="D69" s="36">
        <f t="shared" si="14"/>
        <v>0</v>
      </c>
      <c r="E69" s="345">
        <f t="shared" si="14"/>
        <v>0</v>
      </c>
      <c r="F69" s="346">
        <f t="shared" si="14"/>
        <v>0</v>
      </c>
      <c r="G69" s="345">
        <f t="shared" si="14"/>
        <v>0</v>
      </c>
      <c r="H69" s="346">
        <f t="shared" si="14"/>
        <v>0</v>
      </c>
      <c r="I69" s="345">
        <f t="shared" si="14"/>
        <v>0</v>
      </c>
      <c r="J69" s="346">
        <f t="shared" si="14"/>
        <v>0</v>
      </c>
      <c r="K69" s="345">
        <f t="shared" si="14"/>
        <v>0</v>
      </c>
      <c r="L69" s="256"/>
    </row>
    <row r="70" spans="1:12" s="106" customFormat="1" ht="11.25" customHeight="1" x14ac:dyDescent="0.15">
      <c r="A70" s="13" t="s">
        <v>357</v>
      </c>
      <c r="B70" s="428" t="s">
        <v>131</v>
      </c>
      <c r="C70" s="302"/>
      <c r="D70" s="15"/>
      <c r="E70" s="301"/>
      <c r="F70" s="302"/>
      <c r="G70" s="301"/>
      <c r="H70" s="302"/>
      <c r="I70" s="301"/>
      <c r="J70" s="302"/>
      <c r="K70" s="301"/>
      <c r="L70" s="256"/>
    </row>
    <row r="71" spans="1:12" s="106" customFormat="1" ht="11.25" customHeight="1" x14ac:dyDescent="0.15">
      <c r="A71" s="13" t="s">
        <v>356</v>
      </c>
      <c r="B71" s="428" t="s">
        <v>131</v>
      </c>
      <c r="C71" s="302"/>
      <c r="D71" s="15"/>
      <c r="E71" s="301"/>
      <c r="F71" s="302"/>
      <c r="G71" s="301"/>
      <c r="H71" s="302"/>
      <c r="I71" s="301"/>
      <c r="J71" s="302"/>
      <c r="K71" s="301"/>
      <c r="L71" s="256"/>
    </row>
    <row r="72" spans="1:12" s="106" customFormat="1" ht="22.5" customHeight="1" x14ac:dyDescent="0.15">
      <c r="A72" s="434" t="s">
        <v>360</v>
      </c>
      <c r="B72" s="433"/>
      <c r="C72" s="431"/>
      <c r="D72" s="432"/>
      <c r="E72" s="430"/>
      <c r="F72" s="431"/>
      <c r="G72" s="430"/>
      <c r="H72" s="431"/>
      <c r="I72" s="430"/>
      <c r="J72" s="431"/>
      <c r="K72" s="430"/>
      <c r="L72" s="429"/>
    </row>
    <row r="73" spans="1:12" s="106" customFormat="1" ht="11.25" customHeight="1" x14ac:dyDescent="0.15">
      <c r="A73" s="13" t="s">
        <v>359</v>
      </c>
      <c r="B73" s="428" t="s">
        <v>131</v>
      </c>
      <c r="C73" s="346">
        <f>C74-C75</f>
        <v>0</v>
      </c>
      <c r="D73" s="36">
        <f>D74-D75</f>
        <v>0</v>
      </c>
      <c r="E73" s="345"/>
      <c r="F73" s="346"/>
      <c r="G73" s="345"/>
      <c r="H73" s="346"/>
      <c r="I73" s="345"/>
      <c r="J73" s="346"/>
      <c r="K73" s="345"/>
      <c r="L73" s="776" t="s">
        <v>393</v>
      </c>
    </row>
    <row r="74" spans="1:12" s="106" customFormat="1" ht="11.25" customHeight="1" x14ac:dyDescent="0.15">
      <c r="A74" s="13" t="s">
        <v>357</v>
      </c>
      <c r="B74" s="428" t="s">
        <v>131</v>
      </c>
      <c r="C74" s="302"/>
      <c r="D74" s="15"/>
      <c r="E74" s="301"/>
      <c r="F74" s="301"/>
      <c r="G74" s="301"/>
      <c r="H74" s="301"/>
      <c r="I74" s="301"/>
      <c r="J74" s="301"/>
      <c r="K74" s="301"/>
      <c r="L74" s="777"/>
    </row>
    <row r="75" spans="1:12" s="106" customFormat="1" ht="11.25" customHeight="1" x14ac:dyDescent="0.15">
      <c r="A75" s="9" t="s">
        <v>356</v>
      </c>
      <c r="B75" s="427" t="s">
        <v>131</v>
      </c>
      <c r="C75" s="354"/>
      <c r="D75" s="6"/>
      <c r="E75" s="301"/>
      <c r="F75" s="301"/>
      <c r="G75" s="301"/>
      <c r="H75" s="301"/>
      <c r="I75" s="301"/>
      <c r="J75" s="301"/>
      <c r="K75" s="301"/>
      <c r="L75" s="778"/>
    </row>
    <row r="76" spans="1:12" s="106" customFormat="1" ht="11.25" customHeight="1" x14ac:dyDescent="0.15">
      <c r="A76" s="439" t="s">
        <v>401</v>
      </c>
      <c r="B76" s="438"/>
      <c r="C76" s="436"/>
      <c r="D76" s="437"/>
      <c r="E76" s="435"/>
      <c r="F76" s="436"/>
      <c r="G76" s="435"/>
      <c r="H76" s="436"/>
      <c r="I76" s="435"/>
      <c r="J76" s="436"/>
      <c r="K76" s="435"/>
      <c r="L76" s="256"/>
    </row>
    <row r="77" spans="1:12" s="106" customFormat="1" ht="11.25" customHeight="1" x14ac:dyDescent="0.15">
      <c r="A77" s="13" t="s">
        <v>359</v>
      </c>
      <c r="B77" s="428" t="s">
        <v>131</v>
      </c>
      <c r="C77" s="346">
        <f t="shared" ref="C77:K77" si="15">C78-C79</f>
        <v>0</v>
      </c>
      <c r="D77" s="36">
        <f t="shared" si="15"/>
        <v>0</v>
      </c>
      <c r="E77" s="345">
        <f t="shared" si="15"/>
        <v>0</v>
      </c>
      <c r="F77" s="346">
        <f t="shared" si="15"/>
        <v>0</v>
      </c>
      <c r="G77" s="345">
        <f t="shared" si="15"/>
        <v>0</v>
      </c>
      <c r="H77" s="346">
        <f t="shared" si="15"/>
        <v>0</v>
      </c>
      <c r="I77" s="345">
        <f t="shared" si="15"/>
        <v>0</v>
      </c>
      <c r="J77" s="346">
        <f t="shared" si="15"/>
        <v>0</v>
      </c>
      <c r="K77" s="345">
        <f t="shared" si="15"/>
        <v>0</v>
      </c>
      <c r="L77" s="256"/>
    </row>
    <row r="78" spans="1:12" s="106" customFormat="1" ht="11.25" customHeight="1" x14ac:dyDescent="0.15">
      <c r="A78" s="13" t="s">
        <v>357</v>
      </c>
      <c r="B78" s="428" t="s">
        <v>131</v>
      </c>
      <c r="C78" s="302"/>
      <c r="D78" s="15"/>
      <c r="E78" s="301"/>
      <c r="F78" s="302"/>
      <c r="G78" s="301"/>
      <c r="H78" s="302"/>
      <c r="I78" s="301"/>
      <c r="J78" s="302"/>
      <c r="K78" s="301"/>
      <c r="L78" s="256"/>
    </row>
    <row r="79" spans="1:12" s="106" customFormat="1" ht="11.25" customHeight="1" x14ac:dyDescent="0.15">
      <c r="A79" s="13" t="s">
        <v>356</v>
      </c>
      <c r="B79" s="428" t="s">
        <v>131</v>
      </c>
      <c r="C79" s="302"/>
      <c r="D79" s="15"/>
      <c r="E79" s="301"/>
      <c r="F79" s="302"/>
      <c r="G79" s="301"/>
      <c r="H79" s="302"/>
      <c r="I79" s="301"/>
      <c r="J79" s="302"/>
      <c r="K79" s="301"/>
      <c r="L79" s="256"/>
    </row>
    <row r="80" spans="1:12" s="106" customFormat="1" ht="22.5" customHeight="1" x14ac:dyDescent="0.15">
      <c r="A80" s="434" t="s">
        <v>360</v>
      </c>
      <c r="B80" s="433"/>
      <c r="C80" s="431"/>
      <c r="D80" s="432"/>
      <c r="E80" s="430"/>
      <c r="F80" s="431"/>
      <c r="G80" s="430"/>
      <c r="H80" s="431"/>
      <c r="I80" s="430"/>
      <c r="J80" s="431"/>
      <c r="K80" s="430"/>
      <c r="L80" s="429"/>
    </row>
    <row r="81" spans="1:12" s="106" customFormat="1" ht="11.25" customHeight="1" x14ac:dyDescent="0.15">
      <c r="A81" s="13" t="s">
        <v>359</v>
      </c>
      <c r="B81" s="428" t="s">
        <v>131</v>
      </c>
      <c r="C81" s="346">
        <f>C82-C83</f>
        <v>0</v>
      </c>
      <c r="D81" s="36">
        <f>D82-D83</f>
        <v>0</v>
      </c>
      <c r="E81" s="345"/>
      <c r="F81" s="346"/>
      <c r="G81" s="345"/>
      <c r="H81" s="346"/>
      <c r="I81" s="345"/>
      <c r="J81" s="346"/>
      <c r="K81" s="345"/>
      <c r="L81" s="776" t="s">
        <v>395</v>
      </c>
    </row>
    <row r="82" spans="1:12" s="106" customFormat="1" ht="11.25" customHeight="1" x14ac:dyDescent="0.15">
      <c r="A82" s="13" t="s">
        <v>357</v>
      </c>
      <c r="B82" s="428" t="s">
        <v>131</v>
      </c>
      <c r="C82" s="302"/>
      <c r="D82" s="15"/>
      <c r="E82" s="301"/>
      <c r="F82" s="301"/>
      <c r="G82" s="301"/>
      <c r="H82" s="301"/>
      <c r="I82" s="301"/>
      <c r="J82" s="301"/>
      <c r="K82" s="301"/>
      <c r="L82" s="777"/>
    </row>
    <row r="83" spans="1:12" s="106" customFormat="1" ht="11.25" customHeight="1" x14ac:dyDescent="0.15">
      <c r="A83" s="9" t="s">
        <v>356</v>
      </c>
      <c r="B83" s="427" t="s">
        <v>131</v>
      </c>
      <c r="C83" s="354"/>
      <c r="D83" s="6"/>
      <c r="E83" s="301"/>
      <c r="F83" s="301"/>
      <c r="G83" s="301"/>
      <c r="H83" s="301"/>
      <c r="I83" s="301"/>
      <c r="J83" s="301"/>
      <c r="K83" s="301"/>
      <c r="L83" s="778"/>
    </row>
    <row r="84" spans="1:12" s="106" customFormat="1" ht="11.25" customHeight="1" x14ac:dyDescent="0.15">
      <c r="A84" s="439" t="s">
        <v>400</v>
      </c>
      <c r="B84" s="438"/>
      <c r="C84" s="436"/>
      <c r="D84" s="437"/>
      <c r="E84" s="435"/>
      <c r="F84" s="436"/>
      <c r="G84" s="435"/>
      <c r="H84" s="436"/>
      <c r="I84" s="435"/>
      <c r="J84" s="436"/>
      <c r="K84" s="435"/>
      <c r="L84" s="256"/>
    </row>
    <row r="85" spans="1:12" s="106" customFormat="1" ht="11.25" customHeight="1" x14ac:dyDescent="0.15">
      <c r="A85" s="13" t="s">
        <v>359</v>
      </c>
      <c r="B85" s="428" t="s">
        <v>131</v>
      </c>
      <c r="C85" s="346">
        <f t="shared" ref="C85:K85" si="16">C86-C87</f>
        <v>0</v>
      </c>
      <c r="D85" s="36">
        <f t="shared" si="16"/>
        <v>0</v>
      </c>
      <c r="E85" s="345">
        <f t="shared" si="16"/>
        <v>0</v>
      </c>
      <c r="F85" s="346">
        <f t="shared" si="16"/>
        <v>0</v>
      </c>
      <c r="G85" s="345">
        <f t="shared" si="16"/>
        <v>0</v>
      </c>
      <c r="H85" s="346">
        <f t="shared" si="16"/>
        <v>0</v>
      </c>
      <c r="I85" s="345">
        <f t="shared" si="16"/>
        <v>0</v>
      </c>
      <c r="J85" s="346">
        <f t="shared" si="16"/>
        <v>0</v>
      </c>
      <c r="K85" s="345">
        <f t="shared" si="16"/>
        <v>0</v>
      </c>
      <c r="L85" s="256"/>
    </row>
    <row r="86" spans="1:12" s="106" customFormat="1" ht="11.25" customHeight="1" x14ac:dyDescent="0.15">
      <c r="A86" s="13" t="s">
        <v>357</v>
      </c>
      <c r="B86" s="428" t="s">
        <v>131</v>
      </c>
      <c r="C86" s="302"/>
      <c r="D86" s="15"/>
      <c r="E86" s="301"/>
      <c r="F86" s="302"/>
      <c r="G86" s="301"/>
      <c r="H86" s="302"/>
      <c r="I86" s="301"/>
      <c r="J86" s="302"/>
      <c r="K86" s="301"/>
      <c r="L86" s="256"/>
    </row>
    <row r="87" spans="1:12" s="106" customFormat="1" ht="11.25" customHeight="1" x14ac:dyDescent="0.15">
      <c r="A87" s="13" t="s">
        <v>356</v>
      </c>
      <c r="B87" s="428" t="s">
        <v>131</v>
      </c>
      <c r="C87" s="302"/>
      <c r="D87" s="15"/>
      <c r="E87" s="301"/>
      <c r="F87" s="302"/>
      <c r="G87" s="301"/>
      <c r="H87" s="302"/>
      <c r="I87" s="301"/>
      <c r="J87" s="302"/>
      <c r="K87" s="301"/>
      <c r="L87" s="256"/>
    </row>
    <row r="88" spans="1:12" s="106" customFormat="1" ht="26.25" customHeight="1" x14ac:dyDescent="0.15">
      <c r="A88" s="434" t="s">
        <v>360</v>
      </c>
      <c r="B88" s="433"/>
      <c r="C88" s="431"/>
      <c r="D88" s="432"/>
      <c r="E88" s="430"/>
      <c r="F88" s="431"/>
      <c r="G88" s="430"/>
      <c r="H88" s="431"/>
      <c r="I88" s="430"/>
      <c r="J88" s="431"/>
      <c r="K88" s="430"/>
      <c r="L88" s="429"/>
    </row>
    <row r="89" spans="1:12" s="106" customFormat="1" ht="11.25" customHeight="1" x14ac:dyDescent="0.15">
      <c r="A89" s="13" t="s">
        <v>359</v>
      </c>
      <c r="B89" s="428" t="s">
        <v>131</v>
      </c>
      <c r="C89" s="346">
        <f>C90-C91</f>
        <v>0</v>
      </c>
      <c r="D89" s="36">
        <f>D90-D91</f>
        <v>0</v>
      </c>
      <c r="E89" s="345"/>
      <c r="F89" s="346"/>
      <c r="G89" s="345"/>
      <c r="H89" s="346"/>
      <c r="I89" s="345"/>
      <c r="J89" s="346"/>
      <c r="K89" s="345"/>
      <c r="L89" s="776" t="s">
        <v>393</v>
      </c>
    </row>
    <row r="90" spans="1:12" s="106" customFormat="1" ht="11.25" customHeight="1" x14ac:dyDescent="0.15">
      <c r="A90" s="13" t="s">
        <v>357</v>
      </c>
      <c r="B90" s="428" t="s">
        <v>131</v>
      </c>
      <c r="C90" s="302"/>
      <c r="D90" s="15"/>
      <c r="E90" s="301"/>
      <c r="F90" s="301"/>
      <c r="G90" s="301"/>
      <c r="H90" s="301"/>
      <c r="I90" s="301"/>
      <c r="J90" s="301"/>
      <c r="K90" s="301"/>
      <c r="L90" s="777"/>
    </row>
    <row r="91" spans="1:12" s="106" customFormat="1" ht="11.25" customHeight="1" x14ac:dyDescent="0.15">
      <c r="A91" s="9" t="s">
        <v>356</v>
      </c>
      <c r="B91" s="427" t="s">
        <v>131</v>
      </c>
      <c r="C91" s="354"/>
      <c r="D91" s="6"/>
      <c r="E91" s="301"/>
      <c r="F91" s="301"/>
      <c r="G91" s="301"/>
      <c r="H91" s="301"/>
      <c r="I91" s="301"/>
      <c r="J91" s="301"/>
      <c r="K91" s="301"/>
      <c r="L91" s="778"/>
    </row>
    <row r="92" spans="1:12" s="106" customFormat="1" ht="11.25" customHeight="1" x14ac:dyDescent="0.15">
      <c r="A92" s="439" t="s">
        <v>399</v>
      </c>
      <c r="B92" s="438"/>
      <c r="C92" s="436"/>
      <c r="D92" s="437"/>
      <c r="E92" s="435"/>
      <c r="F92" s="436"/>
      <c r="G92" s="435"/>
      <c r="H92" s="436"/>
      <c r="I92" s="435"/>
      <c r="J92" s="436"/>
      <c r="K92" s="435"/>
      <c r="L92" s="256"/>
    </row>
    <row r="93" spans="1:12" s="106" customFormat="1" ht="11.25" customHeight="1" x14ac:dyDescent="0.15">
      <c r="A93" s="13" t="s">
        <v>359</v>
      </c>
      <c r="B93" s="428" t="s">
        <v>131</v>
      </c>
      <c r="C93" s="346">
        <f t="shared" ref="C93:K93" si="17">C94-C95</f>
        <v>0</v>
      </c>
      <c r="D93" s="36">
        <f t="shared" si="17"/>
        <v>0</v>
      </c>
      <c r="E93" s="345">
        <f t="shared" si="17"/>
        <v>0</v>
      </c>
      <c r="F93" s="346">
        <f t="shared" si="17"/>
        <v>0</v>
      </c>
      <c r="G93" s="345">
        <f t="shared" si="17"/>
        <v>0</v>
      </c>
      <c r="H93" s="346">
        <f t="shared" si="17"/>
        <v>0</v>
      </c>
      <c r="I93" s="345">
        <f t="shared" si="17"/>
        <v>0</v>
      </c>
      <c r="J93" s="346">
        <f t="shared" si="17"/>
        <v>0</v>
      </c>
      <c r="K93" s="345">
        <f t="shared" si="17"/>
        <v>0</v>
      </c>
      <c r="L93" s="256"/>
    </row>
    <row r="94" spans="1:12" s="106" customFormat="1" ht="11.25" customHeight="1" x14ac:dyDescent="0.15">
      <c r="A94" s="13" t="s">
        <v>357</v>
      </c>
      <c r="B94" s="428" t="s">
        <v>131</v>
      </c>
      <c r="C94" s="302"/>
      <c r="D94" s="15"/>
      <c r="E94" s="301"/>
      <c r="F94" s="302"/>
      <c r="G94" s="301"/>
      <c r="H94" s="302"/>
      <c r="I94" s="301"/>
      <c r="J94" s="302"/>
      <c r="K94" s="301"/>
      <c r="L94" s="256"/>
    </row>
    <row r="95" spans="1:12" s="106" customFormat="1" ht="11.25" customHeight="1" x14ac:dyDescent="0.15">
      <c r="A95" s="13" t="s">
        <v>356</v>
      </c>
      <c r="B95" s="428" t="s">
        <v>131</v>
      </c>
      <c r="C95" s="302"/>
      <c r="D95" s="15"/>
      <c r="E95" s="301"/>
      <c r="F95" s="302"/>
      <c r="G95" s="301"/>
      <c r="H95" s="302"/>
      <c r="I95" s="301"/>
      <c r="J95" s="302"/>
      <c r="K95" s="301"/>
      <c r="L95" s="256"/>
    </row>
    <row r="96" spans="1:12" s="106" customFormat="1" ht="23.25" customHeight="1" x14ac:dyDescent="0.15">
      <c r="A96" s="434" t="s">
        <v>360</v>
      </c>
      <c r="B96" s="433"/>
      <c r="C96" s="431"/>
      <c r="D96" s="432"/>
      <c r="E96" s="430"/>
      <c r="F96" s="431"/>
      <c r="G96" s="430"/>
      <c r="H96" s="431"/>
      <c r="I96" s="430"/>
      <c r="J96" s="431"/>
      <c r="K96" s="430"/>
      <c r="L96" s="429"/>
    </row>
    <row r="97" spans="1:12" s="106" customFormat="1" ht="11.25" customHeight="1" x14ac:dyDescent="0.15">
      <c r="A97" s="13" t="s">
        <v>359</v>
      </c>
      <c r="B97" s="428" t="s">
        <v>131</v>
      </c>
      <c r="C97" s="346">
        <f>C98-C99</f>
        <v>0</v>
      </c>
      <c r="D97" s="36">
        <f>D98-D99</f>
        <v>0</v>
      </c>
      <c r="E97" s="345"/>
      <c r="F97" s="346"/>
      <c r="G97" s="345"/>
      <c r="H97" s="346"/>
      <c r="I97" s="345"/>
      <c r="J97" s="346"/>
      <c r="K97" s="345"/>
      <c r="L97" s="776" t="s">
        <v>395</v>
      </c>
    </row>
    <row r="98" spans="1:12" s="106" customFormat="1" ht="11.25" customHeight="1" x14ac:dyDescent="0.15">
      <c r="A98" s="13" t="s">
        <v>357</v>
      </c>
      <c r="B98" s="428" t="s">
        <v>131</v>
      </c>
      <c r="C98" s="302"/>
      <c r="D98" s="15"/>
      <c r="E98" s="301"/>
      <c r="F98" s="301"/>
      <c r="G98" s="301"/>
      <c r="H98" s="301"/>
      <c r="I98" s="301"/>
      <c r="J98" s="301"/>
      <c r="K98" s="301"/>
      <c r="L98" s="777"/>
    </row>
    <row r="99" spans="1:12" s="106" customFormat="1" ht="11.25" customHeight="1" x14ac:dyDescent="0.15">
      <c r="A99" s="9" t="s">
        <v>356</v>
      </c>
      <c r="B99" s="427" t="s">
        <v>131</v>
      </c>
      <c r="C99" s="354"/>
      <c r="D99" s="6"/>
      <c r="E99" s="301"/>
      <c r="F99" s="301"/>
      <c r="G99" s="301"/>
      <c r="H99" s="301"/>
      <c r="I99" s="301"/>
      <c r="J99" s="301"/>
      <c r="K99" s="301"/>
      <c r="L99" s="778"/>
    </row>
    <row r="100" spans="1:12" s="106" customFormat="1" ht="42.75" customHeight="1" x14ac:dyDescent="0.15">
      <c r="A100" s="439" t="s">
        <v>398</v>
      </c>
      <c r="B100" s="438"/>
      <c r="C100" s="436"/>
      <c r="D100" s="437"/>
      <c r="E100" s="435"/>
      <c r="F100" s="436"/>
      <c r="G100" s="435"/>
      <c r="H100" s="436"/>
      <c r="I100" s="435"/>
      <c r="J100" s="436"/>
      <c r="K100" s="435"/>
      <c r="L100" s="256"/>
    </row>
    <row r="101" spans="1:12" s="106" customFormat="1" ht="11.25" customHeight="1" x14ac:dyDescent="0.15">
      <c r="A101" s="13" t="s">
        <v>359</v>
      </c>
      <c r="B101" s="428" t="s">
        <v>131</v>
      </c>
      <c r="C101" s="346">
        <f t="shared" ref="C101:K101" si="18">C102-C103</f>
        <v>1372</v>
      </c>
      <c r="D101" s="36">
        <f t="shared" si="18"/>
        <v>3330</v>
      </c>
      <c r="E101" s="345">
        <f t="shared" si="18"/>
        <v>3900</v>
      </c>
      <c r="F101" s="346">
        <f t="shared" si="18"/>
        <v>4300</v>
      </c>
      <c r="G101" s="345">
        <f t="shared" si="18"/>
        <v>4310</v>
      </c>
      <c r="H101" s="346">
        <f t="shared" si="18"/>
        <v>4800</v>
      </c>
      <c r="I101" s="345">
        <f t="shared" si="18"/>
        <v>4850</v>
      </c>
      <c r="J101" s="346">
        <f t="shared" si="18"/>
        <v>5550</v>
      </c>
      <c r="K101" s="345">
        <f t="shared" si="18"/>
        <v>5650</v>
      </c>
      <c r="L101" s="256"/>
    </row>
    <row r="102" spans="1:12" s="106" customFormat="1" ht="11.25" customHeight="1" x14ac:dyDescent="0.15">
      <c r="A102" s="13" t="s">
        <v>357</v>
      </c>
      <c r="B102" s="428" t="s">
        <v>131</v>
      </c>
      <c r="C102" s="302">
        <v>8539</v>
      </c>
      <c r="D102" s="15">
        <v>7754</v>
      </c>
      <c r="E102" s="301">
        <v>7900</v>
      </c>
      <c r="F102" s="302">
        <v>8100</v>
      </c>
      <c r="G102" s="301">
        <v>8110</v>
      </c>
      <c r="H102" s="302">
        <v>8300</v>
      </c>
      <c r="I102" s="301">
        <v>8350</v>
      </c>
      <c r="J102" s="302">
        <v>8550</v>
      </c>
      <c r="K102" s="301">
        <v>8650</v>
      </c>
      <c r="L102" s="256"/>
    </row>
    <row r="103" spans="1:12" s="106" customFormat="1" ht="11.25" customHeight="1" x14ac:dyDescent="0.15">
      <c r="A103" s="13" t="s">
        <v>356</v>
      </c>
      <c r="B103" s="428" t="s">
        <v>131</v>
      </c>
      <c r="C103" s="302">
        <v>7167</v>
      </c>
      <c r="D103" s="15">
        <v>4424</v>
      </c>
      <c r="E103" s="301">
        <v>4000</v>
      </c>
      <c r="F103" s="302">
        <v>3800</v>
      </c>
      <c r="G103" s="301">
        <v>3800</v>
      </c>
      <c r="H103" s="302">
        <v>3500</v>
      </c>
      <c r="I103" s="301">
        <v>3500</v>
      </c>
      <c r="J103" s="302">
        <v>3000</v>
      </c>
      <c r="K103" s="301">
        <v>3000</v>
      </c>
      <c r="L103" s="256"/>
    </row>
    <row r="104" spans="1:12" s="106" customFormat="1" ht="26.25" customHeight="1" x14ac:dyDescent="0.15">
      <c r="A104" s="434" t="s">
        <v>360</v>
      </c>
      <c r="B104" s="433"/>
      <c r="C104" s="431"/>
      <c r="D104" s="432"/>
      <c r="E104" s="430"/>
      <c r="F104" s="431"/>
      <c r="G104" s="430"/>
      <c r="H104" s="431"/>
      <c r="I104" s="430"/>
      <c r="J104" s="431"/>
      <c r="K104" s="430"/>
      <c r="L104" s="429"/>
    </row>
    <row r="105" spans="1:12" s="106" customFormat="1" ht="11.25" customHeight="1" x14ac:dyDescent="0.15">
      <c r="A105" s="13" t="s">
        <v>359</v>
      </c>
      <c r="B105" s="428" t="s">
        <v>131</v>
      </c>
      <c r="C105" s="346">
        <f>C106-C107</f>
        <v>0</v>
      </c>
      <c r="D105" s="36">
        <f>D106-D107</f>
        <v>0</v>
      </c>
      <c r="E105" s="345"/>
      <c r="F105" s="346"/>
      <c r="G105" s="345"/>
      <c r="H105" s="346"/>
      <c r="I105" s="345"/>
      <c r="J105" s="346"/>
      <c r="K105" s="345"/>
      <c r="L105" s="776" t="s">
        <v>365</v>
      </c>
    </row>
    <row r="106" spans="1:12" s="106" customFormat="1" ht="11.25" customHeight="1" x14ac:dyDescent="0.15">
      <c r="A106" s="13" t="s">
        <v>357</v>
      </c>
      <c r="B106" s="428" t="s">
        <v>131</v>
      </c>
      <c r="C106" s="302"/>
      <c r="D106" s="15"/>
      <c r="E106" s="301"/>
      <c r="F106" s="344"/>
      <c r="G106" s="344"/>
      <c r="H106" s="344"/>
      <c r="I106" s="344"/>
      <c r="J106" s="344"/>
      <c r="K106" s="344"/>
      <c r="L106" s="777"/>
    </row>
    <row r="107" spans="1:12" s="106" customFormat="1" ht="11.25" customHeight="1" x14ac:dyDescent="0.15">
      <c r="A107" s="9" t="s">
        <v>356</v>
      </c>
      <c r="B107" s="427" t="s">
        <v>131</v>
      </c>
      <c r="C107" s="354"/>
      <c r="D107" s="6"/>
      <c r="E107" s="301"/>
      <c r="F107" s="301"/>
      <c r="G107" s="301"/>
      <c r="H107" s="301"/>
      <c r="I107" s="301"/>
      <c r="J107" s="301"/>
      <c r="K107" s="301"/>
      <c r="L107" s="778"/>
    </row>
    <row r="108" spans="1:12" s="106" customFormat="1" ht="24" customHeight="1" x14ac:dyDescent="0.15">
      <c r="A108" s="439" t="s">
        <v>397</v>
      </c>
      <c r="B108" s="438"/>
      <c r="C108" s="436"/>
      <c r="D108" s="437"/>
      <c r="E108" s="435"/>
      <c r="F108" s="436"/>
      <c r="G108" s="435"/>
      <c r="H108" s="436"/>
      <c r="I108" s="435"/>
      <c r="J108" s="436"/>
      <c r="K108" s="435"/>
      <c r="L108" s="256"/>
    </row>
    <row r="109" spans="1:12" s="106" customFormat="1" ht="11.25" customHeight="1" x14ac:dyDescent="0.15">
      <c r="A109" s="13" t="s">
        <v>359</v>
      </c>
      <c r="B109" s="428" t="s">
        <v>131</v>
      </c>
      <c r="C109" s="346">
        <f t="shared" ref="C109:K109" si="19">C110-C111</f>
        <v>0</v>
      </c>
      <c r="D109" s="36">
        <f t="shared" si="19"/>
        <v>0</v>
      </c>
      <c r="E109" s="345">
        <f t="shared" si="19"/>
        <v>0</v>
      </c>
      <c r="F109" s="346">
        <f t="shared" si="19"/>
        <v>0</v>
      </c>
      <c r="G109" s="345">
        <f t="shared" si="19"/>
        <v>0</v>
      </c>
      <c r="H109" s="346">
        <f t="shared" si="19"/>
        <v>0</v>
      </c>
      <c r="I109" s="345">
        <f t="shared" si="19"/>
        <v>0</v>
      </c>
      <c r="J109" s="346">
        <f t="shared" si="19"/>
        <v>0</v>
      </c>
      <c r="K109" s="345">
        <f t="shared" si="19"/>
        <v>0</v>
      </c>
      <c r="L109" s="256"/>
    </row>
    <row r="110" spans="1:12" s="106" customFormat="1" ht="11.25" customHeight="1" x14ac:dyDescent="0.15">
      <c r="A110" s="13" t="s">
        <v>357</v>
      </c>
      <c r="B110" s="428" t="s">
        <v>131</v>
      </c>
      <c r="C110" s="302"/>
      <c r="D110" s="15"/>
      <c r="E110" s="301"/>
      <c r="F110" s="302"/>
      <c r="G110" s="301"/>
      <c r="H110" s="302"/>
      <c r="I110" s="301"/>
      <c r="J110" s="302"/>
      <c r="K110" s="301"/>
      <c r="L110" s="256"/>
    </row>
    <row r="111" spans="1:12" s="106" customFormat="1" ht="11.25" customHeight="1" x14ac:dyDescent="0.15">
      <c r="A111" s="13" t="s">
        <v>356</v>
      </c>
      <c r="B111" s="428" t="s">
        <v>131</v>
      </c>
      <c r="C111" s="302"/>
      <c r="D111" s="15"/>
      <c r="E111" s="301"/>
      <c r="F111" s="302"/>
      <c r="G111" s="301"/>
      <c r="H111" s="302"/>
      <c r="I111" s="301"/>
      <c r="J111" s="302"/>
      <c r="K111" s="301"/>
      <c r="L111" s="256"/>
    </row>
    <row r="112" spans="1:12" s="106" customFormat="1" ht="22.5" customHeight="1" x14ac:dyDescent="0.15">
      <c r="A112" s="434" t="s">
        <v>360</v>
      </c>
      <c r="B112" s="433"/>
      <c r="C112" s="431"/>
      <c r="D112" s="432"/>
      <c r="E112" s="430"/>
      <c r="F112" s="431"/>
      <c r="G112" s="430"/>
      <c r="H112" s="431"/>
      <c r="I112" s="430"/>
      <c r="J112" s="431"/>
      <c r="K112" s="430"/>
      <c r="L112" s="429"/>
    </row>
    <row r="113" spans="1:12" s="106" customFormat="1" ht="11.25" customHeight="1" x14ac:dyDescent="0.15">
      <c r="A113" s="13" t="s">
        <v>359</v>
      </c>
      <c r="B113" s="428" t="s">
        <v>131</v>
      </c>
      <c r="C113" s="346">
        <f>C114-C115</f>
        <v>0</v>
      </c>
      <c r="D113" s="36">
        <f>D114-D115</f>
        <v>0</v>
      </c>
      <c r="E113" s="345"/>
      <c r="F113" s="346"/>
      <c r="G113" s="345"/>
      <c r="H113" s="346"/>
      <c r="I113" s="345"/>
      <c r="J113" s="346"/>
      <c r="K113" s="345"/>
      <c r="L113" s="776" t="s">
        <v>358</v>
      </c>
    </row>
    <row r="114" spans="1:12" s="106" customFormat="1" ht="11.25" customHeight="1" x14ac:dyDescent="0.15">
      <c r="A114" s="13" t="s">
        <v>357</v>
      </c>
      <c r="B114" s="428" t="s">
        <v>131</v>
      </c>
      <c r="C114" s="302"/>
      <c r="D114" s="15"/>
      <c r="E114" s="301"/>
      <c r="F114" s="301"/>
      <c r="G114" s="301"/>
      <c r="H114" s="301"/>
      <c r="I114" s="301"/>
      <c r="J114" s="301"/>
      <c r="K114" s="301"/>
      <c r="L114" s="777"/>
    </row>
    <row r="115" spans="1:12" s="106" customFormat="1" ht="11.25" customHeight="1" x14ac:dyDescent="0.15">
      <c r="A115" s="9" t="s">
        <v>356</v>
      </c>
      <c r="B115" s="427" t="s">
        <v>131</v>
      </c>
      <c r="C115" s="354"/>
      <c r="D115" s="6"/>
      <c r="E115" s="301"/>
      <c r="F115" s="301"/>
      <c r="G115" s="301"/>
      <c r="H115" s="301"/>
      <c r="I115" s="301"/>
      <c r="J115" s="301"/>
      <c r="K115" s="301"/>
      <c r="L115" s="778"/>
    </row>
    <row r="116" spans="1:12" s="106" customFormat="1" ht="21" customHeight="1" x14ac:dyDescent="0.15">
      <c r="A116" s="439" t="s">
        <v>396</v>
      </c>
      <c r="B116" s="438"/>
      <c r="C116" s="436"/>
      <c r="D116" s="437"/>
      <c r="E116" s="435"/>
      <c r="F116" s="436"/>
      <c r="G116" s="435"/>
      <c r="H116" s="436"/>
      <c r="I116" s="435"/>
      <c r="J116" s="436"/>
      <c r="K116" s="435"/>
      <c r="L116" s="256"/>
    </row>
    <row r="117" spans="1:12" s="106" customFormat="1" ht="11.25" customHeight="1" x14ac:dyDescent="0.15">
      <c r="A117" s="13" t="s">
        <v>359</v>
      </c>
      <c r="B117" s="428" t="s">
        <v>131</v>
      </c>
      <c r="C117" s="346">
        <f t="shared" ref="C117:K117" si="20">C118-C119</f>
        <v>0</v>
      </c>
      <c r="D117" s="36">
        <f t="shared" si="20"/>
        <v>0</v>
      </c>
      <c r="E117" s="345">
        <f t="shared" si="20"/>
        <v>0</v>
      </c>
      <c r="F117" s="346">
        <f t="shared" si="20"/>
        <v>0</v>
      </c>
      <c r="G117" s="345">
        <f t="shared" si="20"/>
        <v>0</v>
      </c>
      <c r="H117" s="346">
        <f t="shared" si="20"/>
        <v>0</v>
      </c>
      <c r="I117" s="345">
        <f t="shared" si="20"/>
        <v>0</v>
      </c>
      <c r="J117" s="346">
        <f t="shared" si="20"/>
        <v>0</v>
      </c>
      <c r="K117" s="345">
        <f t="shared" si="20"/>
        <v>0</v>
      </c>
      <c r="L117" s="256"/>
    </row>
    <row r="118" spans="1:12" s="106" customFormat="1" ht="11.25" customHeight="1" x14ac:dyDescent="0.15">
      <c r="A118" s="13" t="s">
        <v>357</v>
      </c>
      <c r="B118" s="428" t="s">
        <v>131</v>
      </c>
      <c r="C118" s="302"/>
      <c r="D118" s="15"/>
      <c r="E118" s="301"/>
      <c r="F118" s="302"/>
      <c r="G118" s="301"/>
      <c r="H118" s="302"/>
      <c r="I118" s="301"/>
      <c r="J118" s="302"/>
      <c r="K118" s="301"/>
      <c r="L118" s="256"/>
    </row>
    <row r="119" spans="1:12" s="106" customFormat="1" ht="11.25" customHeight="1" x14ac:dyDescent="0.15">
      <c r="A119" s="13" t="s">
        <v>356</v>
      </c>
      <c r="B119" s="428" t="s">
        <v>131</v>
      </c>
      <c r="C119" s="302"/>
      <c r="D119" s="15"/>
      <c r="E119" s="301"/>
      <c r="F119" s="302"/>
      <c r="G119" s="301"/>
      <c r="H119" s="302"/>
      <c r="I119" s="301"/>
      <c r="J119" s="302"/>
      <c r="K119" s="301"/>
      <c r="L119" s="256"/>
    </row>
    <row r="120" spans="1:12" s="106" customFormat="1" ht="21" customHeight="1" x14ac:dyDescent="0.15">
      <c r="A120" s="434" t="s">
        <v>360</v>
      </c>
      <c r="B120" s="433"/>
      <c r="C120" s="431"/>
      <c r="D120" s="432"/>
      <c r="E120" s="430"/>
      <c r="F120" s="431"/>
      <c r="G120" s="430"/>
      <c r="H120" s="431"/>
      <c r="I120" s="430"/>
      <c r="J120" s="431"/>
      <c r="K120" s="430"/>
      <c r="L120" s="429"/>
    </row>
    <row r="121" spans="1:12" s="106" customFormat="1" ht="11.25" customHeight="1" x14ac:dyDescent="0.15">
      <c r="A121" s="13" t="s">
        <v>359</v>
      </c>
      <c r="B121" s="428" t="s">
        <v>131</v>
      </c>
      <c r="C121" s="346">
        <f>C122-C123</f>
        <v>0</v>
      </c>
      <c r="D121" s="36">
        <f>D122-D123</f>
        <v>0</v>
      </c>
      <c r="E121" s="345"/>
      <c r="F121" s="346"/>
      <c r="G121" s="345"/>
      <c r="H121" s="346"/>
      <c r="I121" s="345"/>
      <c r="J121" s="346"/>
      <c r="K121" s="345"/>
      <c r="L121" s="776" t="s">
        <v>395</v>
      </c>
    </row>
    <row r="122" spans="1:12" s="106" customFormat="1" ht="11.25" customHeight="1" x14ac:dyDescent="0.15">
      <c r="A122" s="13" t="s">
        <v>357</v>
      </c>
      <c r="B122" s="428" t="s">
        <v>131</v>
      </c>
      <c r="C122" s="302"/>
      <c r="D122" s="15"/>
      <c r="E122" s="301"/>
      <c r="F122" s="301"/>
      <c r="G122" s="301"/>
      <c r="H122" s="301"/>
      <c r="I122" s="301"/>
      <c r="J122" s="301"/>
      <c r="K122" s="301"/>
      <c r="L122" s="777"/>
    </row>
    <row r="123" spans="1:12" s="106" customFormat="1" ht="11.25" customHeight="1" x14ac:dyDescent="0.15">
      <c r="A123" s="9" t="s">
        <v>356</v>
      </c>
      <c r="B123" s="427" t="s">
        <v>131</v>
      </c>
      <c r="C123" s="354"/>
      <c r="D123" s="6"/>
      <c r="E123" s="301"/>
      <c r="F123" s="301"/>
      <c r="G123" s="301"/>
      <c r="H123" s="301"/>
      <c r="I123" s="301"/>
      <c r="J123" s="301"/>
      <c r="K123" s="301"/>
      <c r="L123" s="778"/>
    </row>
    <row r="124" spans="1:12" s="106" customFormat="1" ht="23.25" customHeight="1" x14ac:dyDescent="0.15">
      <c r="A124" s="439" t="s">
        <v>394</v>
      </c>
      <c r="B124" s="438"/>
      <c r="C124" s="436"/>
      <c r="D124" s="437"/>
      <c r="E124" s="435"/>
      <c r="F124" s="436"/>
      <c r="G124" s="435"/>
      <c r="H124" s="436"/>
      <c r="I124" s="435"/>
      <c r="J124" s="436"/>
      <c r="K124" s="435"/>
      <c r="L124" s="256"/>
    </row>
    <row r="125" spans="1:12" s="106" customFormat="1" ht="11.25" customHeight="1" x14ac:dyDescent="0.15">
      <c r="A125" s="13" t="s">
        <v>359</v>
      </c>
      <c r="B125" s="428" t="s">
        <v>131</v>
      </c>
      <c r="C125" s="346">
        <f t="shared" ref="C125:K125" si="21">C126-C127</f>
        <v>0</v>
      </c>
      <c r="D125" s="36">
        <f t="shared" si="21"/>
        <v>0</v>
      </c>
      <c r="E125" s="345">
        <f t="shared" si="21"/>
        <v>0</v>
      </c>
      <c r="F125" s="346">
        <f t="shared" si="21"/>
        <v>0</v>
      </c>
      <c r="G125" s="345">
        <f t="shared" si="21"/>
        <v>0</v>
      </c>
      <c r="H125" s="346">
        <f t="shared" si="21"/>
        <v>0</v>
      </c>
      <c r="I125" s="345">
        <f t="shared" si="21"/>
        <v>0</v>
      </c>
      <c r="J125" s="346">
        <f t="shared" si="21"/>
        <v>0</v>
      </c>
      <c r="K125" s="345">
        <f t="shared" si="21"/>
        <v>0</v>
      </c>
      <c r="L125" s="256"/>
    </row>
    <row r="126" spans="1:12" s="106" customFormat="1" ht="11.25" customHeight="1" x14ac:dyDescent="0.15">
      <c r="A126" s="13" t="s">
        <v>357</v>
      </c>
      <c r="B126" s="428" t="s">
        <v>131</v>
      </c>
      <c r="C126" s="302"/>
      <c r="D126" s="15"/>
      <c r="E126" s="301"/>
      <c r="F126" s="302"/>
      <c r="G126" s="301"/>
      <c r="H126" s="302"/>
      <c r="I126" s="301"/>
      <c r="J126" s="302"/>
      <c r="K126" s="301"/>
      <c r="L126" s="256"/>
    </row>
    <row r="127" spans="1:12" s="106" customFormat="1" ht="11.25" customHeight="1" x14ac:dyDescent="0.15">
      <c r="A127" s="13" t="s">
        <v>356</v>
      </c>
      <c r="B127" s="428" t="s">
        <v>131</v>
      </c>
      <c r="C127" s="302"/>
      <c r="D127" s="15"/>
      <c r="E127" s="301"/>
      <c r="F127" s="302"/>
      <c r="G127" s="301"/>
      <c r="H127" s="302"/>
      <c r="I127" s="301"/>
      <c r="J127" s="302"/>
      <c r="K127" s="301"/>
      <c r="L127" s="256"/>
    </row>
    <row r="128" spans="1:12" s="106" customFormat="1" ht="24.75" customHeight="1" x14ac:dyDescent="0.15">
      <c r="A128" s="434" t="s">
        <v>360</v>
      </c>
      <c r="B128" s="433"/>
      <c r="C128" s="431"/>
      <c r="D128" s="432"/>
      <c r="E128" s="430"/>
      <c r="F128" s="431"/>
      <c r="G128" s="430"/>
      <c r="H128" s="431"/>
      <c r="I128" s="430"/>
      <c r="J128" s="431"/>
      <c r="K128" s="430"/>
      <c r="L128" s="429"/>
    </row>
    <row r="129" spans="1:12" s="106" customFormat="1" ht="11.25" customHeight="1" x14ac:dyDescent="0.15">
      <c r="A129" s="13" t="s">
        <v>359</v>
      </c>
      <c r="B129" s="428" t="s">
        <v>131</v>
      </c>
      <c r="C129" s="346">
        <f>C130-C131</f>
        <v>0</v>
      </c>
      <c r="D129" s="36">
        <f>D130-D131</f>
        <v>0</v>
      </c>
      <c r="E129" s="345"/>
      <c r="F129" s="346"/>
      <c r="G129" s="345"/>
      <c r="H129" s="346"/>
      <c r="I129" s="345"/>
      <c r="J129" s="346"/>
      <c r="K129" s="345"/>
      <c r="L129" s="776" t="s">
        <v>393</v>
      </c>
    </row>
    <row r="130" spans="1:12" s="106" customFormat="1" ht="11.25" customHeight="1" x14ac:dyDescent="0.15">
      <c r="A130" s="13" t="s">
        <v>357</v>
      </c>
      <c r="B130" s="428" t="s">
        <v>131</v>
      </c>
      <c r="C130" s="302"/>
      <c r="D130" s="15"/>
      <c r="E130" s="301"/>
      <c r="F130" s="301"/>
      <c r="G130" s="301"/>
      <c r="H130" s="301"/>
      <c r="I130" s="301"/>
      <c r="J130" s="301"/>
      <c r="K130" s="301"/>
      <c r="L130" s="777"/>
    </row>
    <row r="131" spans="1:12" s="106" customFormat="1" ht="11.25" customHeight="1" x14ac:dyDescent="0.15">
      <c r="A131" s="9" t="s">
        <v>356</v>
      </c>
      <c r="B131" s="427" t="s">
        <v>131</v>
      </c>
      <c r="C131" s="354"/>
      <c r="D131" s="6"/>
      <c r="E131" s="301"/>
      <c r="F131" s="301"/>
      <c r="G131" s="301"/>
      <c r="H131" s="301"/>
      <c r="I131" s="301"/>
      <c r="J131" s="301"/>
      <c r="K131" s="301"/>
      <c r="L131" s="778"/>
    </row>
    <row r="132" spans="1:12" s="106" customFormat="1" ht="33.75" customHeight="1" x14ac:dyDescent="0.15">
      <c r="A132" s="439" t="s">
        <v>392</v>
      </c>
      <c r="B132" s="438"/>
      <c r="C132" s="436"/>
      <c r="D132" s="437"/>
      <c r="E132" s="435"/>
      <c r="F132" s="436"/>
      <c r="G132" s="435"/>
      <c r="H132" s="436"/>
      <c r="I132" s="435"/>
      <c r="J132" s="436"/>
      <c r="K132" s="435"/>
      <c r="L132" s="256"/>
    </row>
    <row r="133" spans="1:12" s="106" customFormat="1" ht="11.25" customHeight="1" x14ac:dyDescent="0.15">
      <c r="A133" s="13" t="s">
        <v>359</v>
      </c>
      <c r="B133" s="428" t="s">
        <v>131</v>
      </c>
      <c r="C133" s="346">
        <f t="shared" ref="C133:K133" si="22">C134-C135</f>
        <v>0</v>
      </c>
      <c r="D133" s="36">
        <f t="shared" si="22"/>
        <v>0</v>
      </c>
      <c r="E133" s="345">
        <f t="shared" si="22"/>
        <v>0</v>
      </c>
      <c r="F133" s="346">
        <f t="shared" si="22"/>
        <v>0</v>
      </c>
      <c r="G133" s="345">
        <f t="shared" si="22"/>
        <v>0</v>
      </c>
      <c r="H133" s="346">
        <f t="shared" si="22"/>
        <v>0</v>
      </c>
      <c r="I133" s="345">
        <f t="shared" si="22"/>
        <v>0</v>
      </c>
      <c r="J133" s="346">
        <f t="shared" si="22"/>
        <v>0</v>
      </c>
      <c r="K133" s="345">
        <f t="shared" si="22"/>
        <v>0</v>
      </c>
      <c r="L133" s="256"/>
    </row>
    <row r="134" spans="1:12" s="106" customFormat="1" ht="11.25" customHeight="1" x14ac:dyDescent="0.15">
      <c r="A134" s="13" t="s">
        <v>357</v>
      </c>
      <c r="B134" s="428" t="s">
        <v>131</v>
      </c>
      <c r="C134" s="302"/>
      <c r="D134" s="15"/>
      <c r="E134" s="301"/>
      <c r="F134" s="302"/>
      <c r="G134" s="301"/>
      <c r="H134" s="302"/>
      <c r="I134" s="301"/>
      <c r="J134" s="302"/>
      <c r="K134" s="301"/>
      <c r="L134" s="256"/>
    </row>
    <row r="135" spans="1:12" s="106" customFormat="1" ht="11.25" customHeight="1" x14ac:dyDescent="0.15">
      <c r="A135" s="13" t="s">
        <v>356</v>
      </c>
      <c r="B135" s="428" t="s">
        <v>131</v>
      </c>
      <c r="C135" s="302"/>
      <c r="D135" s="15"/>
      <c r="E135" s="301"/>
      <c r="F135" s="302"/>
      <c r="G135" s="301"/>
      <c r="H135" s="302"/>
      <c r="I135" s="301"/>
      <c r="J135" s="302"/>
      <c r="K135" s="301"/>
      <c r="L135" s="256"/>
    </row>
    <row r="136" spans="1:12" s="106" customFormat="1" ht="21.75" customHeight="1" x14ac:dyDescent="0.15">
      <c r="A136" s="434" t="s">
        <v>360</v>
      </c>
      <c r="B136" s="433"/>
      <c r="C136" s="431"/>
      <c r="D136" s="432"/>
      <c r="E136" s="430"/>
      <c r="F136" s="431"/>
      <c r="G136" s="430"/>
      <c r="H136" s="431"/>
      <c r="I136" s="430"/>
      <c r="J136" s="431"/>
      <c r="K136" s="430"/>
      <c r="L136" s="429"/>
    </row>
    <row r="137" spans="1:12" s="106" customFormat="1" ht="11.25" customHeight="1" x14ac:dyDescent="0.15">
      <c r="A137" s="13" t="s">
        <v>359</v>
      </c>
      <c r="B137" s="428" t="s">
        <v>131</v>
      </c>
      <c r="C137" s="346">
        <f>C138-C139</f>
        <v>0</v>
      </c>
      <c r="D137" s="36">
        <f>D138-D139</f>
        <v>0</v>
      </c>
      <c r="E137" s="345"/>
      <c r="F137" s="346"/>
      <c r="G137" s="345"/>
      <c r="H137" s="346"/>
      <c r="I137" s="345"/>
      <c r="J137" s="346"/>
      <c r="K137" s="345"/>
      <c r="L137" s="776" t="s">
        <v>358</v>
      </c>
    </row>
    <row r="138" spans="1:12" s="106" customFormat="1" ht="11.25" customHeight="1" x14ac:dyDescent="0.15">
      <c r="A138" s="13" t="s">
        <v>357</v>
      </c>
      <c r="B138" s="428" t="s">
        <v>131</v>
      </c>
      <c r="C138" s="302"/>
      <c r="D138" s="15"/>
      <c r="E138" s="301"/>
      <c r="F138" s="301"/>
      <c r="G138" s="301"/>
      <c r="H138" s="301"/>
      <c r="I138" s="301"/>
      <c r="J138" s="301"/>
      <c r="K138" s="301"/>
      <c r="L138" s="777"/>
    </row>
    <row r="139" spans="1:12" s="106" customFormat="1" ht="11.25" customHeight="1" x14ac:dyDescent="0.15">
      <c r="A139" s="9" t="s">
        <v>356</v>
      </c>
      <c r="B139" s="427" t="s">
        <v>131</v>
      </c>
      <c r="C139" s="354"/>
      <c r="D139" s="6"/>
      <c r="E139" s="301"/>
      <c r="F139" s="301"/>
      <c r="G139" s="301"/>
      <c r="H139" s="301"/>
      <c r="I139" s="301"/>
      <c r="J139" s="301"/>
      <c r="K139" s="301"/>
      <c r="L139" s="778"/>
    </row>
    <row r="140" spans="1:12" s="106" customFormat="1" ht="24.75" customHeight="1" x14ac:dyDescent="0.15">
      <c r="A140" s="439" t="s">
        <v>391</v>
      </c>
      <c r="B140" s="438"/>
      <c r="C140" s="436"/>
      <c r="D140" s="437"/>
      <c r="E140" s="435"/>
      <c r="F140" s="436"/>
      <c r="G140" s="435"/>
      <c r="H140" s="436"/>
      <c r="I140" s="435"/>
      <c r="J140" s="436"/>
      <c r="K140" s="435"/>
      <c r="L140" s="256"/>
    </row>
    <row r="141" spans="1:12" s="106" customFormat="1" ht="11.25" customHeight="1" x14ac:dyDescent="0.15">
      <c r="A141" s="13" t="s">
        <v>359</v>
      </c>
      <c r="B141" s="428" t="s">
        <v>131</v>
      </c>
      <c r="C141" s="346">
        <f t="shared" ref="C141:K141" si="23">C142-C143</f>
        <v>396</v>
      </c>
      <c r="D141" s="36">
        <f t="shared" si="23"/>
        <v>260</v>
      </c>
      <c r="E141" s="345">
        <f t="shared" si="23"/>
        <v>200</v>
      </c>
      <c r="F141" s="346">
        <f t="shared" si="23"/>
        <v>200</v>
      </c>
      <c r="G141" s="345">
        <f t="shared" si="23"/>
        <v>205</v>
      </c>
      <c r="H141" s="346">
        <f t="shared" si="23"/>
        <v>202</v>
      </c>
      <c r="I141" s="345">
        <f t="shared" si="23"/>
        <v>210</v>
      </c>
      <c r="J141" s="346">
        <f t="shared" si="23"/>
        <v>210</v>
      </c>
      <c r="K141" s="345">
        <f t="shared" si="23"/>
        <v>220</v>
      </c>
      <c r="L141" s="256"/>
    </row>
    <row r="142" spans="1:12" s="106" customFormat="1" ht="11.25" customHeight="1" x14ac:dyDescent="0.15">
      <c r="A142" s="13" t="s">
        <v>357</v>
      </c>
      <c r="B142" s="428" t="s">
        <v>131</v>
      </c>
      <c r="C142" s="302">
        <v>396</v>
      </c>
      <c r="D142" s="15">
        <v>260</v>
      </c>
      <c r="E142" s="301">
        <v>200</v>
      </c>
      <c r="F142" s="344">
        <v>200</v>
      </c>
      <c r="G142" s="344">
        <v>205</v>
      </c>
      <c r="H142" s="344">
        <v>202</v>
      </c>
      <c r="I142" s="344">
        <v>210</v>
      </c>
      <c r="J142" s="344">
        <v>210</v>
      </c>
      <c r="K142" s="344">
        <v>220</v>
      </c>
      <c r="L142" s="256"/>
    </row>
    <row r="143" spans="1:12" s="106" customFormat="1" ht="11.25" customHeight="1" x14ac:dyDescent="0.15">
      <c r="A143" s="13" t="s">
        <v>356</v>
      </c>
      <c r="B143" s="428" t="s">
        <v>131</v>
      </c>
      <c r="C143" s="302"/>
      <c r="D143" s="15"/>
      <c r="E143" s="301"/>
      <c r="F143" s="302"/>
      <c r="G143" s="301"/>
      <c r="H143" s="302"/>
      <c r="I143" s="301"/>
      <c r="J143" s="302"/>
      <c r="K143" s="301"/>
      <c r="L143" s="256"/>
    </row>
    <row r="144" spans="1:12" s="106" customFormat="1" ht="20.25" customHeight="1" x14ac:dyDescent="0.15">
      <c r="A144" s="434" t="s">
        <v>360</v>
      </c>
      <c r="B144" s="433"/>
      <c r="C144" s="431"/>
      <c r="D144" s="432"/>
      <c r="E144" s="430"/>
      <c r="F144" s="431"/>
      <c r="G144" s="430"/>
      <c r="H144" s="431"/>
      <c r="I144" s="430"/>
      <c r="J144" s="431"/>
      <c r="K144" s="430"/>
      <c r="L144" s="429"/>
    </row>
    <row r="145" spans="1:12" s="106" customFormat="1" ht="11.25" customHeight="1" x14ac:dyDescent="0.15">
      <c r="A145" s="13" t="s">
        <v>359</v>
      </c>
      <c r="B145" s="428" t="s">
        <v>131</v>
      </c>
      <c r="C145" s="346">
        <f>C146-C147</f>
        <v>0</v>
      </c>
      <c r="D145" s="36">
        <f>D146-D147</f>
        <v>0</v>
      </c>
      <c r="E145" s="345"/>
      <c r="F145" s="346"/>
      <c r="G145" s="345"/>
      <c r="H145" s="346"/>
      <c r="I145" s="345"/>
      <c r="J145" s="346"/>
      <c r="K145" s="345"/>
      <c r="L145" s="776" t="s">
        <v>365</v>
      </c>
    </row>
    <row r="146" spans="1:12" s="106" customFormat="1" ht="11.25" customHeight="1" x14ac:dyDescent="0.15">
      <c r="A146" s="13" t="s">
        <v>357</v>
      </c>
      <c r="B146" s="428" t="s">
        <v>131</v>
      </c>
      <c r="C146" s="302"/>
      <c r="D146" s="15"/>
      <c r="E146" s="301"/>
      <c r="F146" s="301"/>
      <c r="G146" s="301"/>
      <c r="H146" s="301"/>
      <c r="I146" s="301"/>
      <c r="J146" s="301"/>
      <c r="K146" s="301"/>
      <c r="L146" s="777"/>
    </row>
    <row r="147" spans="1:12" s="106" customFormat="1" ht="11.25" customHeight="1" x14ac:dyDescent="0.15">
      <c r="A147" s="9" t="s">
        <v>356</v>
      </c>
      <c r="B147" s="427" t="s">
        <v>131</v>
      </c>
      <c r="C147" s="354"/>
      <c r="D147" s="6"/>
      <c r="E147" s="301"/>
      <c r="F147" s="301"/>
      <c r="G147" s="301"/>
      <c r="H147" s="301"/>
      <c r="I147" s="301"/>
      <c r="J147" s="301"/>
      <c r="K147" s="301"/>
      <c r="L147" s="778"/>
    </row>
    <row r="148" spans="1:12" s="106" customFormat="1" ht="24" customHeight="1" x14ac:dyDescent="0.15">
      <c r="A148" s="439" t="s">
        <v>390</v>
      </c>
      <c r="B148" s="438"/>
      <c r="C148" s="436"/>
      <c r="D148" s="437"/>
      <c r="E148" s="435"/>
      <c r="F148" s="436"/>
      <c r="G148" s="435"/>
      <c r="H148" s="436"/>
      <c r="I148" s="435"/>
      <c r="J148" s="436"/>
      <c r="K148" s="435"/>
      <c r="L148" s="256"/>
    </row>
    <row r="149" spans="1:12" s="106" customFormat="1" ht="11.25" customHeight="1" x14ac:dyDescent="0.15">
      <c r="A149" s="13" t="s">
        <v>359</v>
      </c>
      <c r="B149" s="428" t="s">
        <v>131</v>
      </c>
      <c r="C149" s="346">
        <f t="shared" ref="C149:K149" si="24">C150-C151</f>
        <v>12</v>
      </c>
      <c r="D149" s="36">
        <f t="shared" si="24"/>
        <v>50</v>
      </c>
      <c r="E149" s="345">
        <f t="shared" si="24"/>
        <v>100</v>
      </c>
      <c r="F149" s="346">
        <f t="shared" si="24"/>
        <v>100</v>
      </c>
      <c r="G149" s="345">
        <f t="shared" si="24"/>
        <v>101</v>
      </c>
      <c r="H149" s="346">
        <f t="shared" si="24"/>
        <v>102</v>
      </c>
      <c r="I149" s="345">
        <f t="shared" si="24"/>
        <v>105</v>
      </c>
      <c r="J149" s="346">
        <f t="shared" si="24"/>
        <v>105</v>
      </c>
      <c r="K149" s="345">
        <f t="shared" si="24"/>
        <v>110</v>
      </c>
      <c r="L149" s="256"/>
    </row>
    <row r="150" spans="1:12" s="106" customFormat="1" ht="11.25" customHeight="1" x14ac:dyDescent="0.15">
      <c r="A150" s="13" t="s">
        <v>357</v>
      </c>
      <c r="B150" s="428" t="s">
        <v>131</v>
      </c>
      <c r="C150" s="302">
        <v>12</v>
      </c>
      <c r="D150" s="15">
        <v>50</v>
      </c>
      <c r="E150" s="33">
        <v>100</v>
      </c>
      <c r="F150" s="33">
        <v>100</v>
      </c>
      <c r="G150" s="33">
        <v>101</v>
      </c>
      <c r="H150" s="33">
        <v>102</v>
      </c>
      <c r="I150" s="33">
        <v>105</v>
      </c>
      <c r="J150" s="33">
        <v>105</v>
      </c>
      <c r="K150" s="33">
        <v>110</v>
      </c>
      <c r="L150" s="256"/>
    </row>
    <row r="151" spans="1:12" s="106" customFormat="1" ht="11.25" customHeight="1" x14ac:dyDescent="0.15">
      <c r="A151" s="13" t="s">
        <v>356</v>
      </c>
      <c r="B151" s="428" t="s">
        <v>131</v>
      </c>
      <c r="C151" s="302"/>
      <c r="D151" s="15"/>
      <c r="E151" s="301"/>
      <c r="F151" s="302"/>
      <c r="G151" s="301"/>
      <c r="H151" s="302"/>
      <c r="I151" s="301"/>
      <c r="J151" s="302"/>
      <c r="K151" s="301"/>
      <c r="L151" s="256"/>
    </row>
    <row r="152" spans="1:12" s="106" customFormat="1" ht="24" customHeight="1" x14ac:dyDescent="0.15">
      <c r="A152" s="434" t="s">
        <v>360</v>
      </c>
      <c r="B152" s="433"/>
      <c r="C152" s="431"/>
      <c r="D152" s="432"/>
      <c r="E152" s="430"/>
      <c r="F152" s="431"/>
      <c r="G152" s="430"/>
      <c r="H152" s="431"/>
      <c r="I152" s="430"/>
      <c r="J152" s="431"/>
      <c r="K152" s="430"/>
      <c r="L152" s="429"/>
    </row>
    <row r="153" spans="1:12" s="106" customFormat="1" ht="11.25" customHeight="1" x14ac:dyDescent="0.15">
      <c r="A153" s="13" t="s">
        <v>359</v>
      </c>
      <c r="B153" s="428" t="s">
        <v>131</v>
      </c>
      <c r="C153" s="346">
        <f>C154-C155</f>
        <v>0</v>
      </c>
      <c r="D153" s="36">
        <f>D154-D155</f>
        <v>0</v>
      </c>
      <c r="E153" s="345"/>
      <c r="F153" s="346"/>
      <c r="G153" s="345"/>
      <c r="H153" s="346"/>
      <c r="I153" s="345"/>
      <c r="J153" s="346"/>
      <c r="K153" s="345"/>
      <c r="L153" s="776" t="s">
        <v>358</v>
      </c>
    </row>
    <row r="154" spans="1:12" s="106" customFormat="1" ht="11.25" customHeight="1" x14ac:dyDescent="0.15">
      <c r="A154" s="13" t="s">
        <v>357</v>
      </c>
      <c r="B154" s="428" t="s">
        <v>131</v>
      </c>
      <c r="C154" s="302"/>
      <c r="D154" s="15"/>
      <c r="E154" s="301"/>
      <c r="F154" s="301"/>
      <c r="G154" s="301"/>
      <c r="H154" s="301"/>
      <c r="I154" s="301"/>
      <c r="J154" s="301"/>
      <c r="K154" s="301"/>
      <c r="L154" s="777"/>
    </row>
    <row r="155" spans="1:12" s="106" customFormat="1" ht="11.25" customHeight="1" x14ac:dyDescent="0.15">
      <c r="A155" s="9" t="s">
        <v>356</v>
      </c>
      <c r="B155" s="427" t="s">
        <v>131</v>
      </c>
      <c r="C155" s="354"/>
      <c r="D155" s="6"/>
      <c r="E155" s="301"/>
      <c r="F155" s="301"/>
      <c r="G155" s="301"/>
      <c r="H155" s="301"/>
      <c r="I155" s="301"/>
      <c r="J155" s="301"/>
      <c r="K155" s="301"/>
      <c r="L155" s="778"/>
    </row>
    <row r="156" spans="1:12" s="106" customFormat="1" ht="17.25" customHeight="1" x14ac:dyDescent="0.15">
      <c r="A156" s="439" t="s">
        <v>389</v>
      </c>
      <c r="B156" s="438"/>
      <c r="C156" s="436"/>
      <c r="D156" s="437"/>
      <c r="E156" s="435"/>
      <c r="F156" s="436"/>
      <c r="G156" s="435"/>
      <c r="H156" s="436"/>
      <c r="I156" s="435"/>
      <c r="J156" s="436"/>
      <c r="K156" s="435"/>
      <c r="L156" s="256"/>
    </row>
    <row r="157" spans="1:12" s="106" customFormat="1" ht="11.25" customHeight="1" x14ac:dyDescent="0.15">
      <c r="A157" s="13" t="s">
        <v>359</v>
      </c>
      <c r="B157" s="428" t="s">
        <v>131</v>
      </c>
      <c r="C157" s="346">
        <f t="shared" ref="C157:K157" si="25">C158-C159</f>
        <v>0</v>
      </c>
      <c r="D157" s="36">
        <f t="shared" si="25"/>
        <v>0</v>
      </c>
      <c r="E157" s="345">
        <f t="shared" si="25"/>
        <v>0</v>
      </c>
      <c r="F157" s="346">
        <f t="shared" si="25"/>
        <v>0</v>
      </c>
      <c r="G157" s="345">
        <f t="shared" si="25"/>
        <v>0</v>
      </c>
      <c r="H157" s="346">
        <f t="shared" si="25"/>
        <v>0</v>
      </c>
      <c r="I157" s="345">
        <f t="shared" si="25"/>
        <v>0</v>
      </c>
      <c r="J157" s="346">
        <f t="shared" si="25"/>
        <v>0</v>
      </c>
      <c r="K157" s="345">
        <f t="shared" si="25"/>
        <v>0</v>
      </c>
      <c r="L157" s="256"/>
    </row>
    <row r="158" spans="1:12" s="106" customFormat="1" ht="11.25" customHeight="1" x14ac:dyDescent="0.15">
      <c r="A158" s="13" t="s">
        <v>357</v>
      </c>
      <c r="B158" s="428" t="s">
        <v>131</v>
      </c>
      <c r="C158" s="302"/>
      <c r="D158" s="15"/>
      <c r="E158" s="301"/>
      <c r="F158" s="302"/>
      <c r="G158" s="301"/>
      <c r="H158" s="302"/>
      <c r="I158" s="301"/>
      <c r="J158" s="302"/>
      <c r="K158" s="301"/>
      <c r="L158" s="256"/>
    </row>
    <row r="159" spans="1:12" s="106" customFormat="1" ht="11.25" customHeight="1" x14ac:dyDescent="0.15">
      <c r="A159" s="13" t="s">
        <v>356</v>
      </c>
      <c r="B159" s="428" t="s">
        <v>131</v>
      </c>
      <c r="C159" s="302"/>
      <c r="D159" s="15"/>
      <c r="E159" s="301"/>
      <c r="F159" s="302"/>
      <c r="G159" s="301"/>
      <c r="H159" s="302"/>
      <c r="I159" s="301"/>
      <c r="J159" s="302"/>
      <c r="K159" s="301"/>
      <c r="L159" s="256"/>
    </row>
    <row r="160" spans="1:12" s="106" customFormat="1" ht="24" customHeight="1" x14ac:dyDescent="0.15">
      <c r="A160" s="434" t="s">
        <v>360</v>
      </c>
      <c r="B160" s="433"/>
      <c r="C160" s="431"/>
      <c r="D160" s="432"/>
      <c r="E160" s="430"/>
      <c r="F160" s="431"/>
      <c r="G160" s="430"/>
      <c r="H160" s="431"/>
      <c r="I160" s="430"/>
      <c r="J160" s="431"/>
      <c r="K160" s="430"/>
      <c r="L160" s="429"/>
    </row>
    <row r="161" spans="1:12" s="106" customFormat="1" ht="11.25" customHeight="1" x14ac:dyDescent="0.15">
      <c r="A161" s="13" t="s">
        <v>359</v>
      </c>
      <c r="B161" s="428" t="s">
        <v>131</v>
      </c>
      <c r="C161" s="346">
        <f>C162-C163</f>
        <v>0</v>
      </c>
      <c r="D161" s="36">
        <f>D162-D163</f>
        <v>0</v>
      </c>
      <c r="E161" s="345"/>
      <c r="F161" s="346"/>
      <c r="G161" s="345"/>
      <c r="H161" s="346"/>
      <c r="I161" s="345"/>
      <c r="J161" s="346"/>
      <c r="K161" s="345"/>
      <c r="L161" s="776" t="s">
        <v>365</v>
      </c>
    </row>
    <row r="162" spans="1:12" s="106" customFormat="1" ht="11.25" customHeight="1" x14ac:dyDescent="0.15">
      <c r="A162" s="13" t="s">
        <v>357</v>
      </c>
      <c r="B162" s="428" t="s">
        <v>131</v>
      </c>
      <c r="C162" s="302"/>
      <c r="D162" s="15"/>
      <c r="E162" s="301"/>
      <c r="F162" s="301"/>
      <c r="G162" s="301"/>
      <c r="H162" s="301"/>
      <c r="I162" s="301"/>
      <c r="J162" s="301"/>
      <c r="K162" s="301"/>
      <c r="L162" s="777"/>
    </row>
    <row r="163" spans="1:12" s="106" customFormat="1" ht="11.25" customHeight="1" x14ac:dyDescent="0.15">
      <c r="A163" s="9" t="s">
        <v>356</v>
      </c>
      <c r="B163" s="427" t="s">
        <v>131</v>
      </c>
      <c r="C163" s="354"/>
      <c r="D163" s="6"/>
      <c r="E163" s="301"/>
      <c r="F163" s="301"/>
      <c r="G163" s="301"/>
      <c r="H163" s="301"/>
      <c r="I163" s="301"/>
      <c r="J163" s="301"/>
      <c r="K163" s="301"/>
      <c r="L163" s="778"/>
    </row>
    <row r="164" spans="1:12" s="106" customFormat="1" ht="22.5" customHeight="1" x14ac:dyDescent="0.15">
      <c r="A164" s="439" t="s">
        <v>388</v>
      </c>
      <c r="B164" s="438"/>
      <c r="C164" s="436"/>
      <c r="D164" s="437"/>
      <c r="E164" s="435"/>
      <c r="F164" s="436"/>
      <c r="G164" s="435"/>
      <c r="H164" s="436"/>
      <c r="I164" s="435"/>
      <c r="J164" s="436"/>
      <c r="K164" s="435"/>
      <c r="L164" s="256"/>
    </row>
    <row r="165" spans="1:12" s="106" customFormat="1" ht="11.25" customHeight="1" x14ac:dyDescent="0.15">
      <c r="A165" s="13" t="s">
        <v>359</v>
      </c>
      <c r="B165" s="428" t="s">
        <v>131</v>
      </c>
      <c r="C165" s="346">
        <f t="shared" ref="C165:K165" si="26">C166-C167</f>
        <v>-2</v>
      </c>
      <c r="D165" s="36">
        <f t="shared" si="26"/>
        <v>-5</v>
      </c>
      <c r="E165" s="345">
        <f t="shared" si="26"/>
        <v>-5</v>
      </c>
      <c r="F165" s="346">
        <f t="shared" si="26"/>
        <v>-5</v>
      </c>
      <c r="G165" s="345">
        <f t="shared" si="26"/>
        <v>-4</v>
      </c>
      <c r="H165" s="346">
        <f t="shared" si="26"/>
        <v>-4</v>
      </c>
      <c r="I165" s="345">
        <f t="shared" si="26"/>
        <v>-3</v>
      </c>
      <c r="J165" s="346">
        <f t="shared" si="26"/>
        <v>-3</v>
      </c>
      <c r="K165" s="345">
        <f t="shared" si="26"/>
        <v>-2</v>
      </c>
      <c r="L165" s="256"/>
    </row>
    <row r="166" spans="1:12" s="106" customFormat="1" ht="11.25" customHeight="1" x14ac:dyDescent="0.15">
      <c r="A166" s="13" t="s">
        <v>357</v>
      </c>
      <c r="B166" s="428" t="s">
        <v>131</v>
      </c>
      <c r="C166" s="302"/>
      <c r="D166" s="15"/>
      <c r="E166" s="301"/>
      <c r="F166" s="302"/>
      <c r="G166" s="301"/>
      <c r="H166" s="302"/>
      <c r="I166" s="301"/>
      <c r="J166" s="302"/>
      <c r="K166" s="301"/>
      <c r="L166" s="256"/>
    </row>
    <row r="167" spans="1:12" s="106" customFormat="1" ht="11.25" customHeight="1" x14ac:dyDescent="0.15">
      <c r="A167" s="13" t="s">
        <v>356</v>
      </c>
      <c r="B167" s="428" t="s">
        <v>131</v>
      </c>
      <c r="C167" s="302">
        <v>2</v>
      </c>
      <c r="D167" s="15">
        <v>5</v>
      </c>
      <c r="E167" s="33">
        <v>5</v>
      </c>
      <c r="F167" s="33">
        <v>5</v>
      </c>
      <c r="G167" s="33">
        <v>4</v>
      </c>
      <c r="H167" s="33">
        <v>4</v>
      </c>
      <c r="I167" s="33">
        <v>3</v>
      </c>
      <c r="J167" s="33">
        <v>3</v>
      </c>
      <c r="K167" s="33">
        <v>2</v>
      </c>
      <c r="L167" s="256"/>
    </row>
    <row r="168" spans="1:12" s="106" customFormat="1" ht="22.5" customHeight="1" x14ac:dyDescent="0.15">
      <c r="A168" s="434" t="s">
        <v>360</v>
      </c>
      <c r="B168" s="433"/>
      <c r="C168" s="431"/>
      <c r="D168" s="432"/>
      <c r="E168" s="430"/>
      <c r="F168" s="431"/>
      <c r="G168" s="430"/>
      <c r="H168" s="431"/>
      <c r="I168" s="430"/>
      <c r="J168" s="431"/>
      <c r="K168" s="430"/>
      <c r="L168" s="429"/>
    </row>
    <row r="169" spans="1:12" s="106" customFormat="1" ht="11.25" customHeight="1" x14ac:dyDescent="0.15">
      <c r="A169" s="13" t="s">
        <v>359</v>
      </c>
      <c r="B169" s="428" t="s">
        <v>131</v>
      </c>
      <c r="C169" s="346">
        <f>C170-C171</f>
        <v>0</v>
      </c>
      <c r="D169" s="36">
        <f>D170-D171</f>
        <v>0</v>
      </c>
      <c r="E169" s="345"/>
      <c r="F169" s="346"/>
      <c r="G169" s="345"/>
      <c r="H169" s="346"/>
      <c r="I169" s="345"/>
      <c r="J169" s="346"/>
      <c r="K169" s="345"/>
      <c r="L169" s="776" t="s">
        <v>358</v>
      </c>
    </row>
    <row r="170" spans="1:12" s="106" customFormat="1" ht="11.25" customHeight="1" x14ac:dyDescent="0.15">
      <c r="A170" s="13" t="s">
        <v>357</v>
      </c>
      <c r="B170" s="428" t="s">
        <v>131</v>
      </c>
      <c r="C170" s="302"/>
      <c r="D170" s="15"/>
      <c r="E170" s="301"/>
      <c r="F170" s="301"/>
      <c r="G170" s="301"/>
      <c r="H170" s="301"/>
      <c r="I170" s="301"/>
      <c r="J170" s="301"/>
      <c r="K170" s="301"/>
      <c r="L170" s="777"/>
    </row>
    <row r="171" spans="1:12" s="106" customFormat="1" ht="11.25" customHeight="1" x14ac:dyDescent="0.15">
      <c r="A171" s="9" t="s">
        <v>356</v>
      </c>
      <c r="B171" s="427" t="s">
        <v>131</v>
      </c>
      <c r="C171" s="354"/>
      <c r="D171" s="6"/>
      <c r="E171" s="301"/>
      <c r="F171" s="301"/>
      <c r="G171" s="301"/>
      <c r="H171" s="301"/>
      <c r="I171" s="301"/>
      <c r="J171" s="301"/>
      <c r="K171" s="301"/>
      <c r="L171" s="778"/>
    </row>
    <row r="172" spans="1:12" s="106" customFormat="1" ht="22.5" customHeight="1" x14ac:dyDescent="0.15">
      <c r="A172" s="439" t="s">
        <v>387</v>
      </c>
      <c r="B172" s="438"/>
      <c r="C172" s="436"/>
      <c r="D172" s="437"/>
      <c r="E172" s="435"/>
      <c r="F172" s="436"/>
      <c r="G172" s="435"/>
      <c r="H172" s="436"/>
      <c r="I172" s="435"/>
      <c r="J172" s="436"/>
      <c r="K172" s="435"/>
      <c r="L172" s="256"/>
    </row>
    <row r="173" spans="1:12" s="106" customFormat="1" ht="11.25" customHeight="1" x14ac:dyDescent="0.15">
      <c r="A173" s="13" t="s">
        <v>359</v>
      </c>
      <c r="B173" s="428" t="s">
        <v>131</v>
      </c>
      <c r="C173" s="346">
        <f t="shared" ref="C173:K173" si="27">C174-C175</f>
        <v>0</v>
      </c>
      <c r="D173" s="36">
        <f t="shared" si="27"/>
        <v>0</v>
      </c>
      <c r="E173" s="345">
        <f t="shared" si="27"/>
        <v>0</v>
      </c>
      <c r="F173" s="346">
        <f t="shared" si="27"/>
        <v>0</v>
      </c>
      <c r="G173" s="345">
        <f t="shared" si="27"/>
        <v>0</v>
      </c>
      <c r="H173" s="346">
        <f t="shared" si="27"/>
        <v>0</v>
      </c>
      <c r="I173" s="345">
        <f t="shared" si="27"/>
        <v>0</v>
      </c>
      <c r="J173" s="346">
        <f t="shared" si="27"/>
        <v>0</v>
      </c>
      <c r="K173" s="345">
        <f t="shared" si="27"/>
        <v>0</v>
      </c>
      <c r="L173" s="256"/>
    </row>
    <row r="174" spans="1:12" s="106" customFormat="1" ht="11.25" customHeight="1" x14ac:dyDescent="0.15">
      <c r="A174" s="13" t="s">
        <v>357</v>
      </c>
      <c r="B174" s="428" t="s">
        <v>131</v>
      </c>
      <c r="C174" s="302"/>
      <c r="D174" s="15"/>
      <c r="E174" s="301"/>
      <c r="F174" s="302"/>
      <c r="G174" s="301"/>
      <c r="H174" s="302"/>
      <c r="I174" s="301"/>
      <c r="J174" s="302"/>
      <c r="K174" s="301"/>
      <c r="L174" s="256"/>
    </row>
    <row r="175" spans="1:12" s="106" customFormat="1" ht="11.25" customHeight="1" x14ac:dyDescent="0.15">
      <c r="A175" s="13" t="s">
        <v>356</v>
      </c>
      <c r="B175" s="428" t="s">
        <v>131</v>
      </c>
      <c r="C175" s="302"/>
      <c r="D175" s="15"/>
      <c r="E175" s="301"/>
      <c r="F175" s="302"/>
      <c r="G175" s="301"/>
      <c r="H175" s="302"/>
      <c r="I175" s="301"/>
      <c r="J175" s="302"/>
      <c r="K175" s="301"/>
      <c r="L175" s="256"/>
    </row>
    <row r="176" spans="1:12" s="106" customFormat="1" ht="25.5" customHeight="1" x14ac:dyDescent="0.15">
      <c r="A176" s="434" t="s">
        <v>360</v>
      </c>
      <c r="B176" s="433"/>
      <c r="C176" s="431"/>
      <c r="D176" s="432"/>
      <c r="E176" s="430"/>
      <c r="F176" s="431"/>
      <c r="G176" s="430"/>
      <c r="H176" s="431"/>
      <c r="I176" s="430"/>
      <c r="J176" s="431"/>
      <c r="K176" s="430"/>
      <c r="L176" s="429"/>
    </row>
    <row r="177" spans="1:12" s="106" customFormat="1" ht="11.25" customHeight="1" x14ac:dyDescent="0.15">
      <c r="A177" s="13" t="s">
        <v>359</v>
      </c>
      <c r="B177" s="428" t="s">
        <v>131</v>
      </c>
      <c r="C177" s="346">
        <f>C178-C179</f>
        <v>0</v>
      </c>
      <c r="D177" s="36">
        <f>D178-D179</f>
        <v>0</v>
      </c>
      <c r="E177" s="345"/>
      <c r="F177" s="346"/>
      <c r="G177" s="345"/>
      <c r="H177" s="346"/>
      <c r="I177" s="345"/>
      <c r="J177" s="346"/>
      <c r="K177" s="345"/>
      <c r="L177" s="776" t="s">
        <v>358</v>
      </c>
    </row>
    <row r="178" spans="1:12" s="106" customFormat="1" ht="11.25" customHeight="1" x14ac:dyDescent="0.15">
      <c r="A178" s="13" t="s">
        <v>357</v>
      </c>
      <c r="B178" s="428" t="s">
        <v>131</v>
      </c>
      <c r="C178" s="302"/>
      <c r="D178" s="15"/>
      <c r="E178" s="301"/>
      <c r="F178" s="301"/>
      <c r="G178" s="301"/>
      <c r="H178" s="301"/>
      <c r="I178" s="301"/>
      <c r="J178" s="301"/>
      <c r="K178" s="301"/>
      <c r="L178" s="777"/>
    </row>
    <row r="179" spans="1:12" s="106" customFormat="1" ht="11.25" customHeight="1" x14ac:dyDescent="0.15">
      <c r="A179" s="9" t="s">
        <v>356</v>
      </c>
      <c r="B179" s="427" t="s">
        <v>131</v>
      </c>
      <c r="C179" s="354"/>
      <c r="D179" s="6"/>
      <c r="E179" s="301"/>
      <c r="F179" s="301"/>
      <c r="G179" s="301"/>
      <c r="H179" s="301"/>
      <c r="I179" s="301"/>
      <c r="J179" s="301"/>
      <c r="K179" s="301"/>
      <c r="L179" s="778"/>
    </row>
    <row r="180" spans="1:12" s="106" customFormat="1" ht="24.75" customHeight="1" x14ac:dyDescent="0.15">
      <c r="A180" s="439" t="s">
        <v>386</v>
      </c>
      <c r="B180" s="438"/>
      <c r="C180" s="436"/>
      <c r="D180" s="437"/>
      <c r="E180" s="435"/>
      <c r="F180" s="436"/>
      <c r="G180" s="435"/>
      <c r="H180" s="436"/>
      <c r="I180" s="435"/>
      <c r="J180" s="436"/>
      <c r="K180" s="435"/>
      <c r="L180" s="256"/>
    </row>
    <row r="181" spans="1:12" s="106" customFormat="1" ht="11.25" customHeight="1" x14ac:dyDescent="0.15">
      <c r="A181" s="13" t="s">
        <v>359</v>
      </c>
      <c r="B181" s="428" t="s">
        <v>131</v>
      </c>
      <c r="C181" s="346">
        <f t="shared" ref="C181:K181" si="28">C182-C183</f>
        <v>10584</v>
      </c>
      <c r="D181" s="36">
        <f t="shared" si="28"/>
        <v>8148</v>
      </c>
      <c r="E181" s="345">
        <f t="shared" si="28"/>
        <v>8500</v>
      </c>
      <c r="F181" s="346">
        <f t="shared" si="28"/>
        <v>8500</v>
      </c>
      <c r="G181" s="345">
        <f t="shared" si="28"/>
        <v>8550</v>
      </c>
      <c r="H181" s="346">
        <f t="shared" si="28"/>
        <v>8600</v>
      </c>
      <c r="I181" s="345">
        <f t="shared" si="28"/>
        <v>8670</v>
      </c>
      <c r="J181" s="346">
        <f t="shared" si="28"/>
        <v>8650</v>
      </c>
      <c r="K181" s="345">
        <f t="shared" si="28"/>
        <v>8700</v>
      </c>
      <c r="L181" s="256"/>
    </row>
    <row r="182" spans="1:12" s="106" customFormat="1" ht="11.25" customHeight="1" x14ac:dyDescent="0.15">
      <c r="A182" s="13" t="s">
        <v>357</v>
      </c>
      <c r="B182" s="428" t="s">
        <v>131</v>
      </c>
      <c r="C182" s="302">
        <v>10584</v>
      </c>
      <c r="D182" s="15">
        <v>8148</v>
      </c>
      <c r="E182" s="301">
        <v>8500</v>
      </c>
      <c r="F182" s="344">
        <v>8500</v>
      </c>
      <c r="G182" s="344">
        <v>8550</v>
      </c>
      <c r="H182" s="344">
        <v>8600</v>
      </c>
      <c r="I182" s="344">
        <v>8670</v>
      </c>
      <c r="J182" s="344">
        <v>8650</v>
      </c>
      <c r="K182" s="344">
        <v>8700</v>
      </c>
      <c r="L182" s="256"/>
    </row>
    <row r="183" spans="1:12" s="106" customFormat="1" ht="11.25" customHeight="1" x14ac:dyDescent="0.15">
      <c r="A183" s="13" t="s">
        <v>356</v>
      </c>
      <c r="B183" s="428" t="s">
        <v>131</v>
      </c>
      <c r="C183" s="302"/>
      <c r="D183" s="15"/>
      <c r="E183" s="301"/>
      <c r="F183" s="302"/>
      <c r="G183" s="301"/>
      <c r="H183" s="302"/>
      <c r="I183" s="301"/>
      <c r="J183" s="302"/>
      <c r="K183" s="301"/>
      <c r="L183" s="256"/>
    </row>
    <row r="184" spans="1:12" s="106" customFormat="1" ht="22.5" customHeight="1" x14ac:dyDescent="0.15">
      <c r="A184" s="434" t="s">
        <v>360</v>
      </c>
      <c r="B184" s="433"/>
      <c r="C184" s="431"/>
      <c r="D184" s="432"/>
      <c r="E184" s="430"/>
      <c r="F184" s="431"/>
      <c r="G184" s="430"/>
      <c r="H184" s="431"/>
      <c r="I184" s="430"/>
      <c r="J184" s="431"/>
      <c r="K184" s="430"/>
      <c r="L184" s="429"/>
    </row>
    <row r="185" spans="1:12" s="106" customFormat="1" ht="11.25" customHeight="1" x14ac:dyDescent="0.15">
      <c r="A185" s="13" t="s">
        <v>359</v>
      </c>
      <c r="B185" s="428" t="s">
        <v>131</v>
      </c>
      <c r="C185" s="346">
        <f>C186-C187</f>
        <v>0</v>
      </c>
      <c r="D185" s="36">
        <f>D186-D187</f>
        <v>0</v>
      </c>
      <c r="E185" s="345"/>
      <c r="F185" s="346"/>
      <c r="G185" s="345"/>
      <c r="H185" s="346"/>
      <c r="I185" s="345"/>
      <c r="J185" s="346"/>
      <c r="K185" s="345"/>
      <c r="L185" s="776" t="s">
        <v>365</v>
      </c>
    </row>
    <row r="186" spans="1:12" s="106" customFormat="1" ht="11.25" customHeight="1" x14ac:dyDescent="0.15">
      <c r="A186" s="13" t="s">
        <v>357</v>
      </c>
      <c r="B186" s="428" t="s">
        <v>131</v>
      </c>
      <c r="C186" s="302"/>
      <c r="D186" s="15"/>
      <c r="E186" s="301"/>
      <c r="F186" s="301"/>
      <c r="G186" s="301"/>
      <c r="H186" s="301"/>
      <c r="I186" s="301"/>
      <c r="J186" s="301"/>
      <c r="K186" s="301"/>
      <c r="L186" s="777"/>
    </row>
    <row r="187" spans="1:12" s="106" customFormat="1" ht="11.25" customHeight="1" x14ac:dyDescent="0.15">
      <c r="A187" s="9" t="s">
        <v>356</v>
      </c>
      <c r="B187" s="427" t="s">
        <v>131</v>
      </c>
      <c r="C187" s="354"/>
      <c r="D187" s="6"/>
      <c r="E187" s="301"/>
      <c r="F187" s="301"/>
      <c r="G187" s="301"/>
      <c r="H187" s="301"/>
      <c r="I187" s="301"/>
      <c r="J187" s="301"/>
      <c r="K187" s="301"/>
      <c r="L187" s="778"/>
    </row>
    <row r="188" spans="1:12" s="106" customFormat="1" ht="24" customHeight="1" x14ac:dyDescent="0.15">
      <c r="A188" s="439" t="s">
        <v>385</v>
      </c>
      <c r="B188" s="438"/>
      <c r="C188" s="436"/>
      <c r="D188" s="437"/>
      <c r="E188" s="435"/>
      <c r="F188" s="436"/>
      <c r="G188" s="435"/>
      <c r="H188" s="436"/>
      <c r="I188" s="435"/>
      <c r="J188" s="436"/>
      <c r="K188" s="435"/>
      <c r="L188" s="256"/>
    </row>
    <row r="189" spans="1:12" s="106" customFormat="1" ht="11.25" customHeight="1" x14ac:dyDescent="0.15">
      <c r="A189" s="13" t="s">
        <v>359</v>
      </c>
      <c r="B189" s="428" t="s">
        <v>131</v>
      </c>
      <c r="C189" s="346">
        <f t="shared" ref="C189:K189" si="29">C190-C191</f>
        <v>0</v>
      </c>
      <c r="D189" s="36">
        <f t="shared" si="29"/>
        <v>0</v>
      </c>
      <c r="E189" s="345">
        <f t="shared" si="29"/>
        <v>0</v>
      </c>
      <c r="F189" s="346">
        <f t="shared" si="29"/>
        <v>0</v>
      </c>
      <c r="G189" s="345">
        <f t="shared" si="29"/>
        <v>0</v>
      </c>
      <c r="H189" s="346">
        <f t="shared" si="29"/>
        <v>0</v>
      </c>
      <c r="I189" s="345">
        <f t="shared" si="29"/>
        <v>0</v>
      </c>
      <c r="J189" s="346">
        <f t="shared" si="29"/>
        <v>0</v>
      </c>
      <c r="K189" s="345">
        <f t="shared" si="29"/>
        <v>0</v>
      </c>
      <c r="L189" s="256"/>
    </row>
    <row r="190" spans="1:12" s="106" customFormat="1" ht="11.25" customHeight="1" x14ac:dyDescent="0.15">
      <c r="A190" s="13" t="s">
        <v>357</v>
      </c>
      <c r="B190" s="428" t="s">
        <v>131</v>
      </c>
      <c r="C190" s="302"/>
      <c r="D190" s="15"/>
      <c r="E190" s="301"/>
      <c r="F190" s="302"/>
      <c r="G190" s="301"/>
      <c r="H190" s="302"/>
      <c r="I190" s="301"/>
      <c r="J190" s="302"/>
      <c r="K190" s="301"/>
      <c r="L190" s="256"/>
    </row>
    <row r="191" spans="1:12" s="106" customFormat="1" ht="11.25" customHeight="1" x14ac:dyDescent="0.15">
      <c r="A191" s="13" t="s">
        <v>356</v>
      </c>
      <c r="B191" s="428" t="s">
        <v>131</v>
      </c>
      <c r="C191" s="302"/>
      <c r="D191" s="15"/>
      <c r="E191" s="301"/>
      <c r="F191" s="302"/>
      <c r="G191" s="301"/>
      <c r="H191" s="302"/>
      <c r="I191" s="301"/>
      <c r="J191" s="302"/>
      <c r="K191" s="301"/>
      <c r="L191" s="256"/>
    </row>
    <row r="192" spans="1:12" s="106" customFormat="1" ht="24" customHeight="1" x14ac:dyDescent="0.15">
      <c r="A192" s="434" t="s">
        <v>360</v>
      </c>
      <c r="B192" s="433"/>
      <c r="C192" s="431"/>
      <c r="D192" s="432"/>
      <c r="E192" s="430"/>
      <c r="F192" s="431"/>
      <c r="G192" s="430"/>
      <c r="H192" s="431"/>
      <c r="I192" s="430"/>
      <c r="J192" s="431"/>
      <c r="K192" s="430"/>
      <c r="L192" s="429"/>
    </row>
    <row r="193" spans="1:12" s="106" customFormat="1" ht="11.25" customHeight="1" x14ac:dyDescent="0.15">
      <c r="A193" s="13" t="s">
        <v>359</v>
      </c>
      <c r="B193" s="428" t="s">
        <v>131</v>
      </c>
      <c r="C193" s="346">
        <f>C194-C195</f>
        <v>0</v>
      </c>
      <c r="D193" s="36">
        <f>D194-D195</f>
        <v>0</v>
      </c>
      <c r="E193" s="345"/>
      <c r="F193" s="346"/>
      <c r="G193" s="345"/>
      <c r="H193" s="346"/>
      <c r="I193" s="345"/>
      <c r="J193" s="346"/>
      <c r="K193" s="345"/>
      <c r="L193" s="776" t="s">
        <v>358</v>
      </c>
    </row>
    <row r="194" spans="1:12" s="106" customFormat="1" ht="11.25" customHeight="1" x14ac:dyDescent="0.15">
      <c r="A194" s="13" t="s">
        <v>357</v>
      </c>
      <c r="B194" s="428" t="s">
        <v>131</v>
      </c>
      <c r="C194" s="302"/>
      <c r="D194" s="15"/>
      <c r="E194" s="301"/>
      <c r="F194" s="301"/>
      <c r="G194" s="301"/>
      <c r="H194" s="301"/>
      <c r="I194" s="301"/>
      <c r="J194" s="301"/>
      <c r="K194" s="301"/>
      <c r="L194" s="777"/>
    </row>
    <row r="195" spans="1:12" s="106" customFormat="1" ht="11.25" customHeight="1" x14ac:dyDescent="0.15">
      <c r="A195" s="9" t="s">
        <v>356</v>
      </c>
      <c r="B195" s="427" t="s">
        <v>131</v>
      </c>
      <c r="C195" s="354"/>
      <c r="D195" s="6"/>
      <c r="E195" s="301"/>
      <c r="F195" s="301"/>
      <c r="G195" s="301"/>
      <c r="H195" s="301"/>
      <c r="I195" s="301"/>
      <c r="J195" s="301"/>
      <c r="K195" s="301"/>
      <c r="L195" s="778"/>
    </row>
    <row r="196" spans="1:12" s="106" customFormat="1" ht="24.75" customHeight="1" x14ac:dyDescent="0.15">
      <c r="A196" s="439" t="s">
        <v>384</v>
      </c>
      <c r="B196" s="438"/>
      <c r="C196" s="436"/>
      <c r="D196" s="437"/>
      <c r="E196" s="435"/>
      <c r="F196" s="436"/>
      <c r="G196" s="435"/>
      <c r="H196" s="436"/>
      <c r="I196" s="435"/>
      <c r="J196" s="436"/>
      <c r="K196" s="435"/>
      <c r="L196" s="256"/>
    </row>
    <row r="197" spans="1:12" s="106" customFormat="1" ht="11.25" customHeight="1" x14ac:dyDescent="0.15">
      <c r="A197" s="13" t="s">
        <v>359</v>
      </c>
      <c r="B197" s="428" t="s">
        <v>131</v>
      </c>
      <c r="C197" s="346">
        <f t="shared" ref="C197:K197" si="30">C198-C199</f>
        <v>0</v>
      </c>
      <c r="D197" s="36">
        <f t="shared" si="30"/>
        <v>0</v>
      </c>
      <c r="E197" s="345">
        <f t="shared" si="30"/>
        <v>0</v>
      </c>
      <c r="F197" s="346">
        <f t="shared" si="30"/>
        <v>0</v>
      </c>
      <c r="G197" s="345">
        <f t="shared" si="30"/>
        <v>0</v>
      </c>
      <c r="H197" s="346">
        <f t="shared" si="30"/>
        <v>0</v>
      </c>
      <c r="I197" s="345">
        <f t="shared" si="30"/>
        <v>0</v>
      </c>
      <c r="J197" s="346">
        <f t="shared" si="30"/>
        <v>0</v>
      </c>
      <c r="K197" s="345">
        <f t="shared" si="30"/>
        <v>0</v>
      </c>
      <c r="L197" s="256"/>
    </row>
    <row r="198" spans="1:12" s="106" customFormat="1" ht="11.25" customHeight="1" x14ac:dyDescent="0.15">
      <c r="A198" s="13" t="s">
        <v>357</v>
      </c>
      <c r="B198" s="428" t="s">
        <v>131</v>
      </c>
      <c r="C198" s="302"/>
      <c r="D198" s="15"/>
      <c r="E198" s="301"/>
      <c r="F198" s="302"/>
      <c r="G198" s="301"/>
      <c r="H198" s="302"/>
      <c r="I198" s="301"/>
      <c r="J198" s="302"/>
      <c r="K198" s="301"/>
      <c r="L198" s="256"/>
    </row>
    <row r="199" spans="1:12" s="106" customFormat="1" ht="11.25" customHeight="1" x14ac:dyDescent="0.15">
      <c r="A199" s="13" t="s">
        <v>356</v>
      </c>
      <c r="B199" s="428" t="s">
        <v>131</v>
      </c>
      <c r="C199" s="302"/>
      <c r="D199" s="15"/>
      <c r="E199" s="301"/>
      <c r="F199" s="302"/>
      <c r="G199" s="301"/>
      <c r="H199" s="302"/>
      <c r="I199" s="301"/>
      <c r="J199" s="302"/>
      <c r="K199" s="301"/>
      <c r="L199" s="256"/>
    </row>
    <row r="200" spans="1:12" s="106" customFormat="1" ht="21.75" customHeight="1" x14ac:dyDescent="0.15">
      <c r="A200" s="434" t="s">
        <v>360</v>
      </c>
      <c r="B200" s="433"/>
      <c r="C200" s="431"/>
      <c r="D200" s="432"/>
      <c r="E200" s="430"/>
      <c r="F200" s="431"/>
      <c r="G200" s="430"/>
      <c r="H200" s="431"/>
      <c r="I200" s="430"/>
      <c r="J200" s="431"/>
      <c r="K200" s="430"/>
      <c r="L200" s="429"/>
    </row>
    <row r="201" spans="1:12" s="106" customFormat="1" ht="11.25" customHeight="1" x14ac:dyDescent="0.15">
      <c r="A201" s="13" t="s">
        <v>359</v>
      </c>
      <c r="B201" s="428" t="s">
        <v>131</v>
      </c>
      <c r="C201" s="346">
        <f>C202-C203</f>
        <v>0</v>
      </c>
      <c r="D201" s="36">
        <f>D202-D203</f>
        <v>0</v>
      </c>
      <c r="E201" s="345"/>
      <c r="F201" s="346"/>
      <c r="G201" s="345"/>
      <c r="H201" s="346"/>
      <c r="I201" s="345"/>
      <c r="J201" s="346"/>
      <c r="K201" s="345"/>
      <c r="L201" s="776" t="s">
        <v>358</v>
      </c>
    </row>
    <row r="202" spans="1:12" s="106" customFormat="1" ht="11.25" customHeight="1" x14ac:dyDescent="0.15">
      <c r="A202" s="13" t="s">
        <v>357</v>
      </c>
      <c r="B202" s="428" t="s">
        <v>131</v>
      </c>
      <c r="C202" s="302"/>
      <c r="D202" s="15"/>
      <c r="E202" s="301"/>
      <c r="F202" s="301"/>
      <c r="G202" s="301"/>
      <c r="H202" s="301"/>
      <c r="I202" s="301"/>
      <c r="J202" s="301"/>
      <c r="K202" s="301"/>
      <c r="L202" s="777"/>
    </row>
    <row r="203" spans="1:12" s="106" customFormat="1" ht="11.25" customHeight="1" x14ac:dyDescent="0.15">
      <c r="A203" s="9" t="s">
        <v>356</v>
      </c>
      <c r="B203" s="427" t="s">
        <v>131</v>
      </c>
      <c r="C203" s="354"/>
      <c r="D203" s="6"/>
      <c r="E203" s="301"/>
      <c r="F203" s="301"/>
      <c r="G203" s="301"/>
      <c r="H203" s="301"/>
      <c r="I203" s="301"/>
      <c r="J203" s="301"/>
      <c r="K203" s="301"/>
      <c r="L203" s="778"/>
    </row>
    <row r="204" spans="1:12" s="106" customFormat="1" ht="24.75" customHeight="1" x14ac:dyDescent="0.15">
      <c r="A204" s="439" t="s">
        <v>383</v>
      </c>
      <c r="B204" s="438"/>
      <c r="C204" s="436"/>
      <c r="D204" s="437"/>
      <c r="E204" s="435"/>
      <c r="F204" s="436"/>
      <c r="G204" s="435"/>
      <c r="H204" s="436"/>
      <c r="I204" s="435"/>
      <c r="J204" s="436"/>
      <c r="K204" s="435"/>
      <c r="L204" s="256"/>
    </row>
    <row r="205" spans="1:12" s="106" customFormat="1" ht="11.25" customHeight="1" x14ac:dyDescent="0.15">
      <c r="A205" s="13" t="s">
        <v>359</v>
      </c>
      <c r="B205" s="428" t="s">
        <v>131</v>
      </c>
      <c r="C205" s="346">
        <f t="shared" ref="C205:K205" si="31">C206-C207</f>
        <v>0</v>
      </c>
      <c r="D205" s="36">
        <f t="shared" si="31"/>
        <v>0</v>
      </c>
      <c r="E205" s="345">
        <f t="shared" si="31"/>
        <v>0</v>
      </c>
      <c r="F205" s="346">
        <f t="shared" si="31"/>
        <v>0</v>
      </c>
      <c r="G205" s="345">
        <f t="shared" si="31"/>
        <v>0</v>
      </c>
      <c r="H205" s="346">
        <f t="shared" si="31"/>
        <v>0</v>
      </c>
      <c r="I205" s="345">
        <f t="shared" si="31"/>
        <v>0</v>
      </c>
      <c r="J205" s="346">
        <f t="shared" si="31"/>
        <v>0</v>
      </c>
      <c r="K205" s="345">
        <f t="shared" si="31"/>
        <v>0</v>
      </c>
      <c r="L205" s="256"/>
    </row>
    <row r="206" spans="1:12" s="106" customFormat="1" ht="11.25" customHeight="1" x14ac:dyDescent="0.15">
      <c r="A206" s="13" t="s">
        <v>357</v>
      </c>
      <c r="B206" s="428" t="s">
        <v>131</v>
      </c>
      <c r="C206" s="302"/>
      <c r="D206" s="15"/>
      <c r="E206" s="301"/>
      <c r="F206" s="302"/>
      <c r="G206" s="301"/>
      <c r="H206" s="302"/>
      <c r="I206" s="301"/>
      <c r="J206" s="302"/>
      <c r="K206" s="301"/>
      <c r="L206" s="256"/>
    </row>
    <row r="207" spans="1:12" s="106" customFormat="1" ht="11.25" customHeight="1" x14ac:dyDescent="0.15">
      <c r="A207" s="13" t="s">
        <v>356</v>
      </c>
      <c r="B207" s="428" t="s">
        <v>131</v>
      </c>
      <c r="C207" s="302"/>
      <c r="D207" s="15"/>
      <c r="E207" s="301"/>
      <c r="F207" s="302"/>
      <c r="G207" s="301"/>
      <c r="H207" s="302"/>
      <c r="I207" s="301"/>
      <c r="J207" s="302"/>
      <c r="K207" s="301"/>
      <c r="L207" s="256"/>
    </row>
    <row r="208" spans="1:12" s="106" customFormat="1" ht="21" customHeight="1" x14ac:dyDescent="0.15">
      <c r="A208" s="434" t="s">
        <v>360</v>
      </c>
      <c r="B208" s="433"/>
      <c r="C208" s="431"/>
      <c r="D208" s="432"/>
      <c r="E208" s="430"/>
      <c r="F208" s="431"/>
      <c r="G208" s="430"/>
      <c r="H208" s="431"/>
      <c r="I208" s="430"/>
      <c r="J208" s="431"/>
      <c r="K208" s="430"/>
      <c r="L208" s="429"/>
    </row>
    <row r="209" spans="1:12" s="106" customFormat="1" ht="11.25" customHeight="1" x14ac:dyDescent="0.15">
      <c r="A209" s="13" t="s">
        <v>359</v>
      </c>
      <c r="B209" s="428" t="s">
        <v>131</v>
      </c>
      <c r="C209" s="346">
        <f>C210-C211</f>
        <v>0</v>
      </c>
      <c r="D209" s="36">
        <f>D210-D211</f>
        <v>0</v>
      </c>
      <c r="E209" s="345"/>
      <c r="F209" s="346"/>
      <c r="G209" s="345"/>
      <c r="H209" s="346"/>
      <c r="I209" s="345"/>
      <c r="J209" s="346"/>
      <c r="K209" s="345"/>
      <c r="L209" s="776" t="s">
        <v>365</v>
      </c>
    </row>
    <row r="210" spans="1:12" s="106" customFormat="1" ht="11.25" customHeight="1" x14ac:dyDescent="0.15">
      <c r="A210" s="13" t="s">
        <v>357</v>
      </c>
      <c r="B210" s="428" t="s">
        <v>131</v>
      </c>
      <c r="C210" s="302"/>
      <c r="D210" s="15"/>
      <c r="E210" s="301"/>
      <c r="F210" s="301"/>
      <c r="G210" s="301"/>
      <c r="H210" s="301"/>
      <c r="I210" s="301"/>
      <c r="J210" s="301"/>
      <c r="K210" s="301"/>
      <c r="L210" s="777"/>
    </row>
    <row r="211" spans="1:12" s="106" customFormat="1" ht="11.25" customHeight="1" x14ac:dyDescent="0.15">
      <c r="A211" s="9" t="s">
        <v>356</v>
      </c>
      <c r="B211" s="427" t="s">
        <v>131</v>
      </c>
      <c r="C211" s="354"/>
      <c r="D211" s="6"/>
      <c r="E211" s="301"/>
      <c r="F211" s="301"/>
      <c r="G211" s="301"/>
      <c r="H211" s="301"/>
      <c r="I211" s="301"/>
      <c r="J211" s="301"/>
      <c r="K211" s="301"/>
      <c r="L211" s="778"/>
    </row>
    <row r="212" spans="1:12" s="106" customFormat="1" ht="11.25" customHeight="1" x14ac:dyDescent="0.15">
      <c r="A212" s="439" t="s">
        <v>382</v>
      </c>
      <c r="B212" s="438"/>
      <c r="C212" s="436"/>
      <c r="D212" s="437"/>
      <c r="E212" s="435"/>
      <c r="F212" s="436"/>
      <c r="G212" s="435"/>
      <c r="H212" s="436"/>
      <c r="I212" s="435"/>
      <c r="J212" s="436"/>
      <c r="K212" s="435"/>
      <c r="L212" s="256"/>
    </row>
    <row r="213" spans="1:12" s="106" customFormat="1" ht="11.25" customHeight="1" x14ac:dyDescent="0.15">
      <c r="A213" s="13" t="s">
        <v>359</v>
      </c>
      <c r="B213" s="428" t="s">
        <v>131</v>
      </c>
      <c r="C213" s="346">
        <f t="shared" ref="C213:K213" si="32">C214-C215</f>
        <v>1723</v>
      </c>
      <c r="D213" s="36">
        <f t="shared" si="32"/>
        <v>814</v>
      </c>
      <c r="E213" s="345">
        <f t="shared" si="32"/>
        <v>518</v>
      </c>
      <c r="F213" s="346">
        <f t="shared" si="32"/>
        <v>500</v>
      </c>
      <c r="G213" s="345">
        <f t="shared" si="32"/>
        <v>505</v>
      </c>
      <c r="H213" s="346">
        <f t="shared" si="32"/>
        <v>501</v>
      </c>
      <c r="I213" s="345">
        <f t="shared" si="32"/>
        <v>507</v>
      </c>
      <c r="J213" s="346">
        <f t="shared" si="32"/>
        <v>510</v>
      </c>
      <c r="K213" s="345">
        <f t="shared" si="32"/>
        <v>515</v>
      </c>
      <c r="L213" s="256"/>
    </row>
    <row r="214" spans="1:12" s="106" customFormat="1" ht="11.25" customHeight="1" x14ac:dyDescent="0.15">
      <c r="A214" s="13" t="s">
        <v>357</v>
      </c>
      <c r="B214" s="428" t="s">
        <v>131</v>
      </c>
      <c r="C214" s="302">
        <v>1723</v>
      </c>
      <c r="D214" s="15">
        <v>814</v>
      </c>
      <c r="E214" s="301">
        <v>518</v>
      </c>
      <c r="F214" s="302">
        <v>500</v>
      </c>
      <c r="G214" s="301">
        <v>505</v>
      </c>
      <c r="H214" s="302">
        <v>501</v>
      </c>
      <c r="I214" s="301">
        <v>507</v>
      </c>
      <c r="J214" s="302">
        <v>510</v>
      </c>
      <c r="K214" s="301">
        <v>515</v>
      </c>
      <c r="L214" s="256"/>
    </row>
    <row r="215" spans="1:12" s="106" customFormat="1" ht="11.25" customHeight="1" x14ac:dyDescent="0.15">
      <c r="A215" s="13" t="s">
        <v>356</v>
      </c>
      <c r="B215" s="428" t="s">
        <v>131</v>
      </c>
      <c r="C215" s="302"/>
      <c r="D215" s="15"/>
      <c r="E215" s="301"/>
      <c r="F215" s="302"/>
      <c r="G215" s="301"/>
      <c r="H215" s="302"/>
      <c r="I215" s="301"/>
      <c r="J215" s="302"/>
      <c r="K215" s="301"/>
      <c r="L215" s="256"/>
    </row>
    <row r="216" spans="1:12" s="106" customFormat="1" ht="22.5" customHeight="1" x14ac:dyDescent="0.15">
      <c r="A216" s="434" t="s">
        <v>360</v>
      </c>
      <c r="B216" s="433"/>
      <c r="C216" s="431"/>
      <c r="D216" s="432"/>
      <c r="E216" s="430"/>
      <c r="F216" s="431"/>
      <c r="G216" s="430"/>
      <c r="H216" s="431"/>
      <c r="I216" s="430"/>
      <c r="J216" s="431"/>
      <c r="K216" s="430"/>
      <c r="L216" s="429"/>
    </row>
    <row r="217" spans="1:12" s="106" customFormat="1" ht="11.25" customHeight="1" x14ac:dyDescent="0.15">
      <c r="A217" s="13" t="s">
        <v>359</v>
      </c>
      <c r="B217" s="428" t="s">
        <v>131</v>
      </c>
      <c r="C217" s="346">
        <f>C218-C219</f>
        <v>0</v>
      </c>
      <c r="D217" s="36">
        <f>D218-D219</f>
        <v>0</v>
      </c>
      <c r="E217" s="345"/>
      <c r="F217" s="346"/>
      <c r="G217" s="345"/>
      <c r="H217" s="346"/>
      <c r="I217" s="345"/>
      <c r="J217" s="346"/>
      <c r="K217" s="345"/>
      <c r="L217" s="776" t="s">
        <v>365</v>
      </c>
    </row>
    <row r="218" spans="1:12" s="106" customFormat="1" ht="11.25" customHeight="1" x14ac:dyDescent="0.15">
      <c r="A218" s="13" t="s">
        <v>357</v>
      </c>
      <c r="B218" s="428" t="s">
        <v>131</v>
      </c>
      <c r="C218" s="302"/>
      <c r="D218" s="15"/>
      <c r="E218" s="301"/>
      <c r="F218" s="301"/>
      <c r="G218" s="301"/>
      <c r="H218" s="301"/>
      <c r="I218" s="301"/>
      <c r="J218" s="301"/>
      <c r="K218" s="301"/>
      <c r="L218" s="777"/>
    </row>
    <row r="219" spans="1:12" s="106" customFormat="1" ht="11.25" customHeight="1" x14ac:dyDescent="0.15">
      <c r="A219" s="9" t="s">
        <v>356</v>
      </c>
      <c r="B219" s="427" t="s">
        <v>131</v>
      </c>
      <c r="C219" s="354"/>
      <c r="D219" s="6"/>
      <c r="E219" s="301"/>
      <c r="F219" s="301"/>
      <c r="G219" s="301"/>
      <c r="H219" s="301"/>
      <c r="I219" s="301"/>
      <c r="J219" s="301"/>
      <c r="K219" s="301"/>
      <c r="L219" s="778"/>
    </row>
    <row r="220" spans="1:12" s="106" customFormat="1" ht="11.25" customHeight="1" x14ac:dyDescent="0.15">
      <c r="A220" s="439" t="s">
        <v>381</v>
      </c>
      <c r="B220" s="438"/>
      <c r="C220" s="436"/>
      <c r="D220" s="437"/>
      <c r="E220" s="435"/>
      <c r="F220" s="436"/>
      <c r="G220" s="435"/>
      <c r="H220" s="436"/>
      <c r="I220" s="435"/>
      <c r="J220" s="436"/>
      <c r="K220" s="435"/>
      <c r="L220" s="256"/>
    </row>
    <row r="221" spans="1:12" s="106" customFormat="1" ht="11.25" customHeight="1" x14ac:dyDescent="0.15">
      <c r="A221" s="13" t="s">
        <v>359</v>
      </c>
      <c r="B221" s="428" t="s">
        <v>131</v>
      </c>
      <c r="C221" s="346">
        <f t="shared" ref="C221:K221" si="33">C222-C223</f>
        <v>0</v>
      </c>
      <c r="D221" s="36">
        <f t="shared" si="33"/>
        <v>0</v>
      </c>
      <c r="E221" s="345">
        <f t="shared" si="33"/>
        <v>0</v>
      </c>
      <c r="F221" s="346">
        <f t="shared" si="33"/>
        <v>0</v>
      </c>
      <c r="G221" s="345">
        <f t="shared" si="33"/>
        <v>0</v>
      </c>
      <c r="H221" s="346">
        <f t="shared" si="33"/>
        <v>0</v>
      </c>
      <c r="I221" s="345">
        <f t="shared" si="33"/>
        <v>0</v>
      </c>
      <c r="J221" s="346">
        <f t="shared" si="33"/>
        <v>0</v>
      </c>
      <c r="K221" s="345">
        <f t="shared" si="33"/>
        <v>0</v>
      </c>
      <c r="L221" s="256"/>
    </row>
    <row r="222" spans="1:12" s="106" customFormat="1" ht="11.25" customHeight="1" x14ac:dyDescent="0.15">
      <c r="A222" s="13" t="s">
        <v>357</v>
      </c>
      <c r="B222" s="428" t="s">
        <v>131</v>
      </c>
      <c r="C222" s="302"/>
      <c r="D222" s="15"/>
      <c r="E222" s="301"/>
      <c r="F222" s="302"/>
      <c r="G222" s="301"/>
      <c r="H222" s="302"/>
      <c r="I222" s="301"/>
      <c r="J222" s="302"/>
      <c r="K222" s="301"/>
      <c r="L222" s="256"/>
    </row>
    <row r="223" spans="1:12" s="106" customFormat="1" ht="11.25" customHeight="1" x14ac:dyDescent="0.15">
      <c r="A223" s="13" t="s">
        <v>356</v>
      </c>
      <c r="B223" s="428" t="s">
        <v>131</v>
      </c>
      <c r="C223" s="302"/>
      <c r="D223" s="15"/>
      <c r="E223" s="301"/>
      <c r="F223" s="302"/>
      <c r="G223" s="301"/>
      <c r="H223" s="302"/>
      <c r="I223" s="301"/>
      <c r="J223" s="302"/>
      <c r="K223" s="301"/>
      <c r="L223" s="256"/>
    </row>
    <row r="224" spans="1:12" s="106" customFormat="1" ht="21.75" customHeight="1" x14ac:dyDescent="0.15">
      <c r="A224" s="434" t="s">
        <v>360</v>
      </c>
      <c r="B224" s="433"/>
      <c r="C224" s="431"/>
      <c r="D224" s="432"/>
      <c r="E224" s="430"/>
      <c r="F224" s="431"/>
      <c r="G224" s="430"/>
      <c r="H224" s="431"/>
      <c r="I224" s="430"/>
      <c r="J224" s="431"/>
      <c r="K224" s="430"/>
      <c r="L224" s="429"/>
    </row>
    <row r="225" spans="1:12" s="106" customFormat="1" ht="11.25" customHeight="1" x14ac:dyDescent="0.15">
      <c r="A225" s="13" t="s">
        <v>359</v>
      </c>
      <c r="B225" s="428" t="s">
        <v>131</v>
      </c>
      <c r="C225" s="346">
        <f>C226-C227</f>
        <v>0</v>
      </c>
      <c r="D225" s="36">
        <f>D226-D227</f>
        <v>0</v>
      </c>
      <c r="E225" s="345"/>
      <c r="F225" s="346"/>
      <c r="G225" s="345"/>
      <c r="H225" s="346"/>
      <c r="I225" s="345"/>
      <c r="J225" s="346"/>
      <c r="K225" s="345"/>
      <c r="L225" s="776" t="s">
        <v>365</v>
      </c>
    </row>
    <row r="226" spans="1:12" s="106" customFormat="1" ht="11.25" customHeight="1" x14ac:dyDescent="0.15">
      <c r="A226" s="13" t="s">
        <v>357</v>
      </c>
      <c r="B226" s="428" t="s">
        <v>131</v>
      </c>
      <c r="C226" s="302"/>
      <c r="D226" s="15"/>
      <c r="E226" s="301"/>
      <c r="F226" s="301"/>
      <c r="G226" s="301"/>
      <c r="H226" s="301"/>
      <c r="I226" s="301"/>
      <c r="J226" s="301"/>
      <c r="K226" s="301"/>
      <c r="L226" s="777"/>
    </row>
    <row r="227" spans="1:12" s="106" customFormat="1" ht="11.25" customHeight="1" x14ac:dyDescent="0.15">
      <c r="A227" s="9" t="s">
        <v>356</v>
      </c>
      <c r="B227" s="427" t="s">
        <v>131</v>
      </c>
      <c r="C227" s="354"/>
      <c r="D227" s="6"/>
      <c r="E227" s="301"/>
      <c r="F227" s="301"/>
      <c r="G227" s="301"/>
      <c r="H227" s="301"/>
      <c r="I227" s="301"/>
      <c r="J227" s="301"/>
      <c r="K227" s="301"/>
      <c r="L227" s="778"/>
    </row>
    <row r="228" spans="1:12" s="106" customFormat="1" ht="19.5" customHeight="1" x14ac:dyDescent="0.15">
      <c r="A228" s="439" t="s">
        <v>380</v>
      </c>
      <c r="B228" s="438"/>
      <c r="C228" s="436"/>
      <c r="D228" s="437"/>
      <c r="E228" s="435"/>
      <c r="F228" s="436"/>
      <c r="G228" s="435"/>
      <c r="H228" s="436"/>
      <c r="I228" s="435"/>
      <c r="J228" s="436"/>
      <c r="K228" s="435"/>
      <c r="L228" s="256"/>
    </row>
    <row r="229" spans="1:12" s="106" customFormat="1" ht="11.25" customHeight="1" x14ac:dyDescent="0.15">
      <c r="A229" s="13" t="s">
        <v>359</v>
      </c>
      <c r="B229" s="428" t="s">
        <v>131</v>
      </c>
      <c r="C229" s="346">
        <f t="shared" ref="C229:K229" si="34">C230-C231</f>
        <v>0</v>
      </c>
      <c r="D229" s="36">
        <f t="shared" si="34"/>
        <v>0</v>
      </c>
      <c r="E229" s="345">
        <f t="shared" si="34"/>
        <v>0</v>
      </c>
      <c r="F229" s="346">
        <f t="shared" si="34"/>
        <v>0</v>
      </c>
      <c r="G229" s="345">
        <f t="shared" si="34"/>
        <v>0</v>
      </c>
      <c r="H229" s="346">
        <f t="shared" si="34"/>
        <v>0</v>
      </c>
      <c r="I229" s="345">
        <f t="shared" si="34"/>
        <v>0</v>
      </c>
      <c r="J229" s="346">
        <f t="shared" si="34"/>
        <v>0</v>
      </c>
      <c r="K229" s="345">
        <f t="shared" si="34"/>
        <v>0</v>
      </c>
      <c r="L229" s="256"/>
    </row>
    <row r="230" spans="1:12" s="106" customFormat="1" ht="11.25" customHeight="1" x14ac:dyDescent="0.15">
      <c r="A230" s="13" t="s">
        <v>357</v>
      </c>
      <c r="B230" s="428" t="s">
        <v>131</v>
      </c>
      <c r="C230" s="302"/>
      <c r="D230" s="15"/>
      <c r="E230" s="301"/>
      <c r="F230" s="302"/>
      <c r="G230" s="301"/>
      <c r="H230" s="302"/>
      <c r="I230" s="301"/>
      <c r="J230" s="302"/>
      <c r="K230" s="301"/>
      <c r="L230" s="256"/>
    </row>
    <row r="231" spans="1:12" s="106" customFormat="1" ht="11.25" customHeight="1" x14ac:dyDescent="0.15">
      <c r="A231" s="13" t="s">
        <v>356</v>
      </c>
      <c r="B231" s="428" t="s">
        <v>131</v>
      </c>
      <c r="C231" s="302"/>
      <c r="D231" s="15"/>
      <c r="E231" s="301"/>
      <c r="F231" s="302"/>
      <c r="G231" s="301"/>
      <c r="H231" s="302"/>
      <c r="I231" s="301"/>
      <c r="J231" s="302"/>
      <c r="K231" s="301"/>
      <c r="L231" s="256"/>
    </row>
    <row r="232" spans="1:12" s="106" customFormat="1" ht="23.25" customHeight="1" x14ac:dyDescent="0.15">
      <c r="A232" s="434" t="s">
        <v>360</v>
      </c>
      <c r="B232" s="433"/>
      <c r="C232" s="431"/>
      <c r="D232" s="432"/>
      <c r="E232" s="430"/>
      <c r="F232" s="431"/>
      <c r="G232" s="430"/>
      <c r="H232" s="431"/>
      <c r="I232" s="430"/>
      <c r="J232" s="431"/>
      <c r="K232" s="430"/>
      <c r="L232" s="429"/>
    </row>
    <row r="233" spans="1:12" s="106" customFormat="1" ht="11.25" customHeight="1" x14ac:dyDescent="0.15">
      <c r="A233" s="13" t="s">
        <v>359</v>
      </c>
      <c r="B233" s="428" t="s">
        <v>131</v>
      </c>
      <c r="C233" s="346">
        <f>C234-C235</f>
        <v>0</v>
      </c>
      <c r="D233" s="36">
        <f>D234-D235</f>
        <v>0</v>
      </c>
      <c r="E233" s="345"/>
      <c r="F233" s="346"/>
      <c r="G233" s="345"/>
      <c r="H233" s="346"/>
      <c r="I233" s="345"/>
      <c r="J233" s="346"/>
      <c r="K233" s="345"/>
      <c r="L233" s="776" t="s">
        <v>365</v>
      </c>
    </row>
    <row r="234" spans="1:12" s="106" customFormat="1" ht="11.25" customHeight="1" x14ac:dyDescent="0.15">
      <c r="A234" s="13" t="s">
        <v>357</v>
      </c>
      <c r="B234" s="428" t="s">
        <v>131</v>
      </c>
      <c r="C234" s="302"/>
      <c r="D234" s="15"/>
      <c r="E234" s="301"/>
      <c r="F234" s="301"/>
      <c r="G234" s="301"/>
      <c r="H234" s="301"/>
      <c r="I234" s="301"/>
      <c r="J234" s="301"/>
      <c r="K234" s="301"/>
      <c r="L234" s="777"/>
    </row>
    <row r="235" spans="1:12" s="106" customFormat="1" ht="11.25" customHeight="1" x14ac:dyDescent="0.15">
      <c r="A235" s="9" t="s">
        <v>356</v>
      </c>
      <c r="B235" s="427" t="s">
        <v>131</v>
      </c>
      <c r="C235" s="354"/>
      <c r="D235" s="6"/>
      <c r="E235" s="301"/>
      <c r="F235" s="301"/>
      <c r="G235" s="301"/>
      <c r="H235" s="301"/>
      <c r="I235" s="301"/>
      <c r="J235" s="301"/>
      <c r="K235" s="301"/>
      <c r="L235" s="778"/>
    </row>
    <row r="236" spans="1:12" s="106" customFormat="1" ht="32.25" customHeight="1" x14ac:dyDescent="0.15">
      <c r="A236" s="439" t="s">
        <v>379</v>
      </c>
      <c r="B236" s="438"/>
      <c r="C236" s="436"/>
      <c r="D236" s="437"/>
      <c r="E236" s="435"/>
      <c r="F236" s="436"/>
      <c r="G236" s="435"/>
      <c r="H236" s="436"/>
      <c r="I236" s="435"/>
      <c r="J236" s="436"/>
      <c r="K236" s="435"/>
      <c r="L236" s="256"/>
    </row>
    <row r="237" spans="1:12" s="106" customFormat="1" ht="11.25" customHeight="1" x14ac:dyDescent="0.15">
      <c r="A237" s="13" t="s">
        <v>359</v>
      </c>
      <c r="B237" s="428" t="s">
        <v>131</v>
      </c>
      <c r="C237" s="346">
        <f t="shared" ref="C237:K237" si="35">C238-C239</f>
        <v>-26882</v>
      </c>
      <c r="D237" s="36">
        <f t="shared" si="35"/>
        <v>359</v>
      </c>
      <c r="E237" s="345">
        <f t="shared" si="35"/>
        <v>1551</v>
      </c>
      <c r="F237" s="346">
        <f t="shared" si="35"/>
        <v>2500</v>
      </c>
      <c r="G237" s="345">
        <f t="shared" si="35"/>
        <v>2650</v>
      </c>
      <c r="H237" s="346">
        <f t="shared" si="35"/>
        <v>2720</v>
      </c>
      <c r="I237" s="345">
        <f t="shared" si="35"/>
        <v>3100</v>
      </c>
      <c r="J237" s="346">
        <f t="shared" si="35"/>
        <v>3100</v>
      </c>
      <c r="K237" s="345">
        <f t="shared" si="35"/>
        <v>3500</v>
      </c>
      <c r="L237" s="256"/>
    </row>
    <row r="238" spans="1:12" s="106" customFormat="1" ht="11.25" customHeight="1" x14ac:dyDescent="0.15">
      <c r="A238" s="13" t="s">
        <v>357</v>
      </c>
      <c r="B238" s="428" t="s">
        <v>131</v>
      </c>
      <c r="C238" s="341">
        <v>3034</v>
      </c>
      <c r="D238" s="15">
        <v>5982</v>
      </c>
      <c r="E238" s="301">
        <v>4674</v>
      </c>
      <c r="F238" s="302">
        <v>4000</v>
      </c>
      <c r="G238" s="312">
        <v>4100</v>
      </c>
      <c r="H238" s="312">
        <v>4200</v>
      </c>
      <c r="I238" s="312">
        <v>4500</v>
      </c>
      <c r="J238" s="312">
        <v>4500</v>
      </c>
      <c r="K238" s="312">
        <v>4800</v>
      </c>
      <c r="L238" s="256"/>
    </row>
    <row r="239" spans="1:12" s="106" customFormat="1" ht="11.25" customHeight="1" x14ac:dyDescent="0.15">
      <c r="A239" s="13" t="s">
        <v>356</v>
      </c>
      <c r="B239" s="428" t="s">
        <v>131</v>
      </c>
      <c r="C239" s="341">
        <v>29916</v>
      </c>
      <c r="D239" s="15">
        <v>5623</v>
      </c>
      <c r="E239" s="301">
        <v>3123</v>
      </c>
      <c r="F239" s="302">
        <v>1500</v>
      </c>
      <c r="G239" s="312">
        <v>1450</v>
      </c>
      <c r="H239" s="312">
        <v>1480</v>
      </c>
      <c r="I239" s="312">
        <v>1400</v>
      </c>
      <c r="J239" s="312">
        <v>1400</v>
      </c>
      <c r="K239" s="312">
        <v>1300</v>
      </c>
      <c r="L239" s="256"/>
    </row>
    <row r="240" spans="1:12" s="106" customFormat="1" ht="21.75" customHeight="1" x14ac:dyDescent="0.15">
      <c r="A240" s="434" t="s">
        <v>360</v>
      </c>
      <c r="B240" s="433"/>
      <c r="C240" s="431"/>
      <c r="D240" s="432"/>
      <c r="E240" s="430"/>
      <c r="F240" s="431"/>
      <c r="G240" s="430"/>
      <c r="H240" s="431"/>
      <c r="I240" s="430"/>
      <c r="J240" s="431"/>
      <c r="K240" s="430"/>
      <c r="L240" s="429"/>
    </row>
    <row r="241" spans="1:12" s="106" customFormat="1" ht="11.25" customHeight="1" x14ac:dyDescent="0.15">
      <c r="A241" s="13" t="s">
        <v>359</v>
      </c>
      <c r="B241" s="428" t="s">
        <v>131</v>
      </c>
      <c r="C241" s="346">
        <f>C242-C243</f>
        <v>-19047</v>
      </c>
      <c r="D241" s="36">
        <f>D242-D243</f>
        <v>-3751</v>
      </c>
      <c r="E241" s="345"/>
      <c r="F241" s="346"/>
      <c r="G241" s="345"/>
      <c r="H241" s="346"/>
      <c r="I241" s="345"/>
      <c r="J241" s="346"/>
      <c r="K241" s="345"/>
      <c r="L241" s="776" t="s">
        <v>365</v>
      </c>
    </row>
    <row r="242" spans="1:12" s="106" customFormat="1" ht="11.25" customHeight="1" x14ac:dyDescent="0.15">
      <c r="A242" s="13" t="s">
        <v>357</v>
      </c>
      <c r="B242" s="428" t="s">
        <v>131</v>
      </c>
      <c r="C242" s="341"/>
      <c r="D242" s="16">
        <v>1872</v>
      </c>
      <c r="E242" s="301">
        <v>2000</v>
      </c>
      <c r="F242" s="344">
        <v>2000</v>
      </c>
      <c r="G242" s="344">
        <v>2100</v>
      </c>
      <c r="H242" s="344">
        <v>2200</v>
      </c>
      <c r="I242" s="344">
        <v>2500</v>
      </c>
      <c r="J242" s="344">
        <v>2500</v>
      </c>
      <c r="K242" s="344">
        <v>2800</v>
      </c>
      <c r="L242" s="777"/>
    </row>
    <row r="243" spans="1:12" s="106" customFormat="1" ht="11.25" customHeight="1" x14ac:dyDescent="0.15">
      <c r="A243" s="9" t="s">
        <v>356</v>
      </c>
      <c r="B243" s="427" t="s">
        <v>131</v>
      </c>
      <c r="C243" s="426">
        <v>19047</v>
      </c>
      <c r="D243" s="7">
        <v>5623</v>
      </c>
      <c r="E243" s="301">
        <v>3123</v>
      </c>
      <c r="F243" s="301">
        <v>1500</v>
      </c>
      <c r="G243" s="344">
        <v>1450</v>
      </c>
      <c r="H243" s="344">
        <v>1480</v>
      </c>
      <c r="I243" s="344">
        <v>1400</v>
      </c>
      <c r="J243" s="344">
        <v>1400</v>
      </c>
      <c r="K243" s="344">
        <v>1300</v>
      </c>
      <c r="L243" s="778"/>
    </row>
    <row r="244" spans="1:12" s="106" customFormat="1" ht="23.25" customHeight="1" x14ac:dyDescent="0.15">
      <c r="A244" s="439" t="s">
        <v>378</v>
      </c>
      <c r="B244" s="438"/>
      <c r="C244" s="436"/>
      <c r="D244" s="437"/>
      <c r="E244" s="435"/>
      <c r="F244" s="436"/>
      <c r="G244" s="435"/>
      <c r="H244" s="436"/>
      <c r="I244" s="435"/>
      <c r="J244" s="436"/>
      <c r="K244" s="435"/>
      <c r="L244" s="256"/>
    </row>
    <row r="245" spans="1:12" s="106" customFormat="1" ht="11.25" customHeight="1" x14ac:dyDescent="0.15">
      <c r="A245" s="13" t="s">
        <v>359</v>
      </c>
      <c r="B245" s="428" t="s">
        <v>131</v>
      </c>
      <c r="C245" s="346">
        <f t="shared" ref="C245:K245" si="36">C246-C247</f>
        <v>-4497</v>
      </c>
      <c r="D245" s="36">
        <f t="shared" si="36"/>
        <v>-5606</v>
      </c>
      <c r="E245" s="345">
        <f t="shared" si="36"/>
        <v>-2573</v>
      </c>
      <c r="F245" s="346">
        <f t="shared" si="36"/>
        <v>-1450</v>
      </c>
      <c r="G245" s="345">
        <f t="shared" si="36"/>
        <v>-1428</v>
      </c>
      <c r="H245" s="346">
        <f t="shared" si="36"/>
        <v>-1399</v>
      </c>
      <c r="I245" s="345">
        <f t="shared" si="36"/>
        <v>-1345</v>
      </c>
      <c r="J245" s="346">
        <f t="shared" si="36"/>
        <v>-1345</v>
      </c>
      <c r="K245" s="345">
        <f t="shared" si="36"/>
        <v>-1290</v>
      </c>
      <c r="L245" s="256"/>
    </row>
    <row r="246" spans="1:12" s="106" customFormat="1" ht="11.25" customHeight="1" x14ac:dyDescent="0.15">
      <c r="A246" s="13" t="s">
        <v>357</v>
      </c>
      <c r="B246" s="428" t="s">
        <v>131</v>
      </c>
      <c r="C246" s="341">
        <v>703</v>
      </c>
      <c r="D246" s="15">
        <v>550</v>
      </c>
      <c r="E246" s="301">
        <v>550</v>
      </c>
      <c r="F246" s="302">
        <v>550</v>
      </c>
      <c r="G246" s="312">
        <v>552</v>
      </c>
      <c r="H246" s="312">
        <v>551</v>
      </c>
      <c r="I246" s="312">
        <v>555</v>
      </c>
      <c r="J246" s="312">
        <v>555</v>
      </c>
      <c r="K246" s="312">
        <v>560</v>
      </c>
      <c r="L246" s="256"/>
    </row>
    <row r="247" spans="1:12" s="106" customFormat="1" ht="11.25" customHeight="1" x14ac:dyDescent="0.15">
      <c r="A247" s="13" t="s">
        <v>356</v>
      </c>
      <c r="B247" s="428" t="s">
        <v>131</v>
      </c>
      <c r="C247" s="341">
        <v>5200</v>
      </c>
      <c r="D247" s="15">
        <v>6156</v>
      </c>
      <c r="E247" s="301">
        <v>3123</v>
      </c>
      <c r="F247" s="302">
        <v>2000</v>
      </c>
      <c r="G247" s="312">
        <v>1980</v>
      </c>
      <c r="H247" s="312">
        <v>1950</v>
      </c>
      <c r="I247" s="312">
        <v>1900</v>
      </c>
      <c r="J247" s="312">
        <v>1900</v>
      </c>
      <c r="K247" s="312">
        <v>1850</v>
      </c>
      <c r="L247" s="256"/>
    </row>
    <row r="248" spans="1:12" s="106" customFormat="1" ht="21.75" customHeight="1" x14ac:dyDescent="0.15">
      <c r="A248" s="434" t="s">
        <v>360</v>
      </c>
      <c r="B248" s="433"/>
      <c r="C248" s="431"/>
      <c r="D248" s="432"/>
      <c r="E248" s="430"/>
      <c r="F248" s="431"/>
      <c r="G248" s="430"/>
      <c r="H248" s="431"/>
      <c r="I248" s="430"/>
      <c r="J248" s="431"/>
      <c r="K248" s="430"/>
      <c r="L248" s="429"/>
    </row>
    <row r="249" spans="1:12" s="106" customFormat="1" ht="11.25" customHeight="1" x14ac:dyDescent="0.15">
      <c r="A249" s="13" t="s">
        <v>359</v>
      </c>
      <c r="B249" s="428" t="s">
        <v>131</v>
      </c>
      <c r="C249" s="346">
        <f>C250-C251</f>
        <v>0</v>
      </c>
      <c r="D249" s="36">
        <f>D250-D251</f>
        <v>0</v>
      </c>
      <c r="E249" s="345"/>
      <c r="F249" s="346"/>
      <c r="G249" s="345"/>
      <c r="H249" s="346"/>
      <c r="I249" s="345"/>
      <c r="J249" s="346"/>
      <c r="K249" s="345"/>
      <c r="L249" s="776" t="s">
        <v>365</v>
      </c>
    </row>
    <row r="250" spans="1:12" s="106" customFormat="1" ht="11.25" customHeight="1" x14ac:dyDescent="0.15">
      <c r="A250" s="13" t="s">
        <v>357</v>
      </c>
      <c r="B250" s="428" t="s">
        <v>131</v>
      </c>
      <c r="C250" s="341"/>
      <c r="D250" s="16"/>
      <c r="E250" s="301"/>
      <c r="F250" s="301"/>
      <c r="G250" s="301"/>
      <c r="H250" s="301"/>
      <c r="I250" s="301"/>
      <c r="J250" s="301"/>
      <c r="K250" s="301"/>
      <c r="L250" s="777"/>
    </row>
    <row r="251" spans="1:12" s="106" customFormat="1" ht="11.25" customHeight="1" x14ac:dyDescent="0.15">
      <c r="A251" s="9" t="s">
        <v>356</v>
      </c>
      <c r="B251" s="427" t="s">
        <v>131</v>
      </c>
      <c r="C251" s="426"/>
      <c r="D251" s="7"/>
      <c r="E251" s="301"/>
      <c r="F251" s="301"/>
      <c r="G251" s="301"/>
      <c r="H251" s="301"/>
      <c r="I251" s="301"/>
      <c r="J251" s="301"/>
      <c r="K251" s="301"/>
      <c r="L251" s="778"/>
    </row>
    <row r="252" spans="1:12" s="106" customFormat="1" ht="11.25" customHeight="1" x14ac:dyDescent="0.15">
      <c r="A252" s="439" t="s">
        <v>377</v>
      </c>
      <c r="B252" s="438"/>
      <c r="C252" s="436"/>
      <c r="D252" s="437"/>
      <c r="E252" s="435"/>
      <c r="F252" s="436"/>
      <c r="G252" s="435"/>
      <c r="H252" s="436"/>
      <c r="I252" s="435"/>
      <c r="J252" s="436"/>
      <c r="K252" s="435"/>
      <c r="L252" s="256"/>
    </row>
    <row r="253" spans="1:12" s="106" customFormat="1" ht="11.25" customHeight="1" x14ac:dyDescent="0.15">
      <c r="A253" s="13" t="s">
        <v>359</v>
      </c>
      <c r="B253" s="428" t="s">
        <v>131</v>
      </c>
      <c r="C253" s="346">
        <f t="shared" ref="C253:K253" si="37">C254-C255</f>
        <v>-2244</v>
      </c>
      <c r="D253" s="36">
        <f t="shared" si="37"/>
        <v>-3716</v>
      </c>
      <c r="E253" s="345">
        <f t="shared" si="37"/>
        <v>-3470</v>
      </c>
      <c r="F253" s="346">
        <f t="shared" si="37"/>
        <v>-3150</v>
      </c>
      <c r="G253" s="345">
        <f t="shared" si="37"/>
        <v>-3127</v>
      </c>
      <c r="H253" s="346">
        <f t="shared" si="37"/>
        <v>-1648</v>
      </c>
      <c r="I253" s="345">
        <f t="shared" si="37"/>
        <v>-1615</v>
      </c>
      <c r="J253" s="346">
        <f t="shared" si="37"/>
        <v>-645</v>
      </c>
      <c r="K253" s="345">
        <f t="shared" si="37"/>
        <v>-590</v>
      </c>
      <c r="L253" s="256"/>
    </row>
    <row r="254" spans="1:12" s="106" customFormat="1" ht="11.25" customHeight="1" x14ac:dyDescent="0.15">
      <c r="A254" s="13" t="s">
        <v>357</v>
      </c>
      <c r="B254" s="428" t="s">
        <v>131</v>
      </c>
      <c r="C254" s="341">
        <v>760</v>
      </c>
      <c r="D254" s="15">
        <v>324</v>
      </c>
      <c r="E254" s="301">
        <v>350</v>
      </c>
      <c r="F254" s="344">
        <v>350</v>
      </c>
      <c r="G254" s="344">
        <v>353</v>
      </c>
      <c r="H254" s="344">
        <v>352</v>
      </c>
      <c r="I254" s="344">
        <v>355</v>
      </c>
      <c r="J254" s="344">
        <v>355</v>
      </c>
      <c r="K254" s="344">
        <v>360</v>
      </c>
      <c r="L254" s="256"/>
    </row>
    <row r="255" spans="1:12" s="106" customFormat="1" ht="11.25" customHeight="1" x14ac:dyDescent="0.15">
      <c r="A255" s="13" t="s">
        <v>356</v>
      </c>
      <c r="B255" s="428" t="s">
        <v>131</v>
      </c>
      <c r="C255" s="341">
        <v>3004</v>
      </c>
      <c r="D255" s="15">
        <v>4040</v>
      </c>
      <c r="E255" s="301">
        <v>3820</v>
      </c>
      <c r="F255" s="302">
        <v>3500</v>
      </c>
      <c r="G255" s="301">
        <v>3480</v>
      </c>
      <c r="H255" s="302">
        <v>2000</v>
      </c>
      <c r="I255" s="301">
        <v>1970</v>
      </c>
      <c r="J255" s="302">
        <v>1000</v>
      </c>
      <c r="K255" s="301">
        <v>950</v>
      </c>
      <c r="L255" s="256"/>
    </row>
    <row r="256" spans="1:12" s="106" customFormat="1" ht="23.25" customHeight="1" x14ac:dyDescent="0.15">
      <c r="A256" s="434" t="s">
        <v>360</v>
      </c>
      <c r="B256" s="433"/>
      <c r="C256" s="431"/>
      <c r="D256" s="432"/>
      <c r="E256" s="430"/>
      <c r="F256" s="431"/>
      <c r="G256" s="430"/>
      <c r="H256" s="431"/>
      <c r="I256" s="430"/>
      <c r="J256" s="431"/>
      <c r="K256" s="430"/>
      <c r="L256" s="429"/>
    </row>
    <row r="257" spans="1:12" s="106" customFormat="1" ht="11.25" customHeight="1" x14ac:dyDescent="0.15">
      <c r="A257" s="13" t="s">
        <v>359</v>
      </c>
      <c r="B257" s="428" t="s">
        <v>131</v>
      </c>
      <c r="C257" s="346">
        <f>C258-C259</f>
        <v>689</v>
      </c>
      <c r="D257" s="36">
        <f>D258-D259</f>
        <v>0</v>
      </c>
      <c r="E257" s="345"/>
      <c r="F257" s="346"/>
      <c r="G257" s="345"/>
      <c r="H257" s="346"/>
      <c r="I257" s="345"/>
      <c r="J257" s="346"/>
      <c r="K257" s="345"/>
      <c r="L257" s="776" t="s">
        <v>365</v>
      </c>
    </row>
    <row r="258" spans="1:12" s="106" customFormat="1" ht="11.25" customHeight="1" x14ac:dyDescent="0.15">
      <c r="A258" s="13" t="s">
        <v>357</v>
      </c>
      <c r="B258" s="428" t="s">
        <v>131</v>
      </c>
      <c r="C258" s="341">
        <v>689</v>
      </c>
      <c r="D258" s="16"/>
      <c r="E258" s="301"/>
      <c r="F258" s="301"/>
      <c r="G258" s="301"/>
      <c r="H258" s="301"/>
      <c r="I258" s="301"/>
      <c r="J258" s="301"/>
      <c r="K258" s="301"/>
      <c r="L258" s="777"/>
    </row>
    <row r="259" spans="1:12" s="106" customFormat="1" ht="11.25" customHeight="1" x14ac:dyDescent="0.15">
      <c r="A259" s="9" t="s">
        <v>356</v>
      </c>
      <c r="B259" s="427" t="s">
        <v>131</v>
      </c>
      <c r="C259" s="426"/>
      <c r="D259" s="7"/>
      <c r="E259" s="301"/>
      <c r="F259" s="301"/>
      <c r="G259" s="301"/>
      <c r="H259" s="301"/>
      <c r="I259" s="301"/>
      <c r="J259" s="301"/>
      <c r="K259" s="301"/>
      <c r="L259" s="778"/>
    </row>
    <row r="260" spans="1:12" s="106" customFormat="1" ht="31.5" customHeight="1" x14ac:dyDescent="0.15">
      <c r="A260" s="439" t="s">
        <v>376</v>
      </c>
      <c r="B260" s="438"/>
      <c r="C260" s="436"/>
      <c r="D260" s="437"/>
      <c r="E260" s="435"/>
      <c r="F260" s="436"/>
      <c r="G260" s="435"/>
      <c r="H260" s="436"/>
      <c r="I260" s="435"/>
      <c r="J260" s="436"/>
      <c r="K260" s="435"/>
      <c r="L260" s="256"/>
    </row>
    <row r="261" spans="1:12" s="106" customFormat="1" ht="11.25" customHeight="1" x14ac:dyDescent="0.15">
      <c r="A261" s="13" t="s">
        <v>359</v>
      </c>
      <c r="B261" s="428" t="s">
        <v>131</v>
      </c>
      <c r="C261" s="346">
        <f t="shared" ref="C261:K261" si="38">C262-C263</f>
        <v>-3427</v>
      </c>
      <c r="D261" s="36">
        <f t="shared" si="38"/>
        <v>-505</v>
      </c>
      <c r="E261" s="345">
        <f t="shared" si="38"/>
        <v>5160</v>
      </c>
      <c r="F261" s="346">
        <f t="shared" si="38"/>
        <v>6303</v>
      </c>
      <c r="G261" s="345">
        <f t="shared" si="38"/>
        <v>6400</v>
      </c>
      <c r="H261" s="346">
        <f t="shared" si="38"/>
        <v>7994</v>
      </c>
      <c r="I261" s="345">
        <f t="shared" si="38"/>
        <v>8100</v>
      </c>
      <c r="J261" s="346">
        <f t="shared" si="38"/>
        <v>9250</v>
      </c>
      <c r="K261" s="345">
        <f t="shared" si="38"/>
        <v>9400</v>
      </c>
      <c r="L261" s="256"/>
    </row>
    <row r="262" spans="1:12" s="106" customFormat="1" ht="11.25" customHeight="1" x14ac:dyDescent="0.15">
      <c r="A262" s="13" t="s">
        <v>357</v>
      </c>
      <c r="B262" s="428" t="s">
        <v>131</v>
      </c>
      <c r="C262" s="341">
        <v>12386</v>
      </c>
      <c r="D262" s="15">
        <v>9614</v>
      </c>
      <c r="E262" s="301">
        <v>8660</v>
      </c>
      <c r="F262" s="302">
        <v>8715</v>
      </c>
      <c r="G262" s="301">
        <v>8800</v>
      </c>
      <c r="H262" s="302">
        <v>9114</v>
      </c>
      <c r="I262" s="301">
        <v>9200</v>
      </c>
      <c r="J262" s="302">
        <v>9550</v>
      </c>
      <c r="K262" s="301">
        <v>9650</v>
      </c>
      <c r="L262" s="256"/>
    </row>
    <row r="263" spans="1:12" s="106" customFormat="1" ht="11.25" customHeight="1" x14ac:dyDescent="0.15">
      <c r="A263" s="13" t="s">
        <v>356</v>
      </c>
      <c r="B263" s="428" t="s">
        <v>131</v>
      </c>
      <c r="C263" s="341">
        <v>15813</v>
      </c>
      <c r="D263" s="15">
        <v>10119</v>
      </c>
      <c r="E263" s="301">
        <v>3500</v>
      </c>
      <c r="F263" s="302">
        <v>2412</v>
      </c>
      <c r="G263" s="312">
        <v>2400</v>
      </c>
      <c r="H263" s="302">
        <v>1120</v>
      </c>
      <c r="I263" s="312">
        <v>1100</v>
      </c>
      <c r="J263" s="302">
        <v>300</v>
      </c>
      <c r="K263" s="301">
        <v>250</v>
      </c>
      <c r="L263" s="256"/>
    </row>
    <row r="264" spans="1:12" s="106" customFormat="1" ht="24.75" customHeight="1" x14ac:dyDescent="0.15">
      <c r="A264" s="434" t="s">
        <v>360</v>
      </c>
      <c r="B264" s="433"/>
      <c r="C264" s="431"/>
      <c r="D264" s="432"/>
      <c r="E264" s="430"/>
      <c r="F264" s="431"/>
      <c r="G264" s="430"/>
      <c r="H264" s="431"/>
      <c r="I264" s="430"/>
      <c r="J264" s="431"/>
      <c r="K264" s="430"/>
      <c r="L264" s="429"/>
    </row>
    <row r="265" spans="1:12" s="106" customFormat="1" ht="11.25" customHeight="1" x14ac:dyDescent="0.15">
      <c r="A265" s="13" t="s">
        <v>359</v>
      </c>
      <c r="B265" s="428" t="s">
        <v>131</v>
      </c>
      <c r="C265" s="346">
        <f>C266-C267</f>
        <v>-3980</v>
      </c>
      <c r="D265" s="36">
        <f>D266-D267</f>
        <v>-3092</v>
      </c>
      <c r="E265" s="345"/>
      <c r="F265" s="346"/>
      <c r="G265" s="345"/>
      <c r="H265" s="346"/>
      <c r="I265" s="345"/>
      <c r="J265" s="346"/>
      <c r="K265" s="345"/>
      <c r="L265" s="776" t="s">
        <v>365</v>
      </c>
    </row>
    <row r="266" spans="1:12" s="106" customFormat="1" ht="11.25" customHeight="1" x14ac:dyDescent="0.15">
      <c r="A266" s="13" t="s">
        <v>357</v>
      </c>
      <c r="B266" s="428" t="s">
        <v>131</v>
      </c>
      <c r="C266" s="341"/>
      <c r="D266" s="16"/>
      <c r="E266" s="301"/>
      <c r="F266" s="344"/>
      <c r="G266" s="344"/>
      <c r="H266" s="344"/>
      <c r="I266" s="344"/>
      <c r="J266" s="344">
        <v>1000</v>
      </c>
      <c r="K266" s="344">
        <v>1010</v>
      </c>
      <c r="L266" s="777"/>
    </row>
    <row r="267" spans="1:12" s="106" customFormat="1" ht="11.25" customHeight="1" x14ac:dyDescent="0.15">
      <c r="A267" s="9" t="s">
        <v>356</v>
      </c>
      <c r="B267" s="427" t="s">
        <v>131</v>
      </c>
      <c r="C267" s="426">
        <v>3980</v>
      </c>
      <c r="D267" s="7">
        <v>3092</v>
      </c>
      <c r="E267" s="301">
        <v>1747</v>
      </c>
      <c r="F267" s="301">
        <v>1500</v>
      </c>
      <c r="G267" s="301">
        <v>1500</v>
      </c>
      <c r="H267" s="301">
        <v>500</v>
      </c>
      <c r="I267" s="301">
        <v>500</v>
      </c>
      <c r="J267" s="301"/>
      <c r="K267" s="301"/>
      <c r="L267" s="778"/>
    </row>
    <row r="268" spans="1:12" s="106" customFormat="1" ht="11.25" customHeight="1" x14ac:dyDescent="0.15">
      <c r="A268" s="439" t="s">
        <v>375</v>
      </c>
      <c r="B268" s="438"/>
      <c r="C268" s="436"/>
      <c r="D268" s="437"/>
      <c r="E268" s="435"/>
      <c r="F268" s="436"/>
      <c r="G268" s="435"/>
      <c r="H268" s="436"/>
      <c r="I268" s="435"/>
      <c r="J268" s="436"/>
      <c r="K268" s="435"/>
      <c r="L268" s="256"/>
    </row>
    <row r="269" spans="1:12" s="106" customFormat="1" ht="11.25" customHeight="1" x14ac:dyDescent="0.15">
      <c r="A269" s="13" t="s">
        <v>359</v>
      </c>
      <c r="B269" s="428" t="s">
        <v>131</v>
      </c>
      <c r="C269" s="346">
        <f t="shared" ref="C269:K269" si="39">C270-C271</f>
        <v>14965</v>
      </c>
      <c r="D269" s="36">
        <f t="shared" si="39"/>
        <v>39112</v>
      </c>
      <c r="E269" s="345">
        <f t="shared" si="39"/>
        <v>17117</v>
      </c>
      <c r="F269" s="346">
        <f t="shared" si="39"/>
        <v>17120</v>
      </c>
      <c r="G269" s="345">
        <f t="shared" si="39"/>
        <v>17130</v>
      </c>
      <c r="H269" s="346">
        <f t="shared" si="39"/>
        <v>17150</v>
      </c>
      <c r="I269" s="345">
        <f t="shared" si="39"/>
        <v>17170</v>
      </c>
      <c r="J269" s="346">
        <f t="shared" si="39"/>
        <v>17190</v>
      </c>
      <c r="K269" s="345">
        <f t="shared" si="39"/>
        <v>17220</v>
      </c>
      <c r="L269" s="256"/>
    </row>
    <row r="270" spans="1:12" s="106" customFormat="1" ht="11.25" customHeight="1" x14ac:dyDescent="0.15">
      <c r="A270" s="13" t="s">
        <v>368</v>
      </c>
      <c r="B270" s="428" t="s">
        <v>131</v>
      </c>
      <c r="C270" s="341">
        <v>14965</v>
      </c>
      <c r="D270" s="15">
        <v>39112</v>
      </c>
      <c r="E270" s="344">
        <v>17117</v>
      </c>
      <c r="F270" s="344">
        <v>17120</v>
      </c>
      <c r="G270" s="344">
        <v>17130</v>
      </c>
      <c r="H270" s="344">
        <v>17150</v>
      </c>
      <c r="I270" s="344">
        <v>17170</v>
      </c>
      <c r="J270" s="344">
        <v>17190</v>
      </c>
      <c r="K270" s="344">
        <v>17220</v>
      </c>
      <c r="L270" s="256"/>
    </row>
    <row r="271" spans="1:12" s="106" customFormat="1" ht="11.25" customHeight="1" x14ac:dyDescent="0.15">
      <c r="A271" s="13" t="s">
        <v>367</v>
      </c>
      <c r="B271" s="428" t="s">
        <v>131</v>
      </c>
      <c r="C271" s="341"/>
      <c r="D271" s="15"/>
      <c r="E271" s="301"/>
      <c r="F271" s="302"/>
      <c r="G271" s="301"/>
      <c r="H271" s="302"/>
      <c r="I271" s="301"/>
      <c r="J271" s="302"/>
      <c r="K271" s="301"/>
      <c r="L271" s="256"/>
    </row>
    <row r="272" spans="1:12" s="106" customFormat="1" ht="24" customHeight="1" x14ac:dyDescent="0.15">
      <c r="A272" s="434" t="s">
        <v>360</v>
      </c>
      <c r="B272" s="433"/>
      <c r="C272" s="431"/>
      <c r="D272" s="432"/>
      <c r="E272" s="430"/>
      <c r="F272" s="431"/>
      <c r="G272" s="430"/>
      <c r="H272" s="431"/>
      <c r="I272" s="430"/>
      <c r="J272" s="431"/>
      <c r="K272" s="430"/>
      <c r="L272" s="429"/>
    </row>
    <row r="273" spans="1:12" s="106" customFormat="1" ht="11.25" customHeight="1" x14ac:dyDescent="0.15">
      <c r="A273" s="13" t="s">
        <v>359</v>
      </c>
      <c r="B273" s="428" t="s">
        <v>131</v>
      </c>
      <c r="C273" s="346">
        <f>C274-C275</f>
        <v>12982</v>
      </c>
      <c r="D273" s="36">
        <f>D274-D275</f>
        <v>37139</v>
      </c>
      <c r="E273" s="345"/>
      <c r="F273" s="346"/>
      <c r="G273" s="345"/>
      <c r="H273" s="346"/>
      <c r="I273" s="345"/>
      <c r="J273" s="346"/>
      <c r="K273" s="345"/>
      <c r="L273" s="776" t="s">
        <v>358</v>
      </c>
    </row>
    <row r="274" spans="1:12" s="106" customFormat="1" ht="11.25" customHeight="1" x14ac:dyDescent="0.15">
      <c r="A274" s="13" t="s">
        <v>357</v>
      </c>
      <c r="B274" s="428" t="s">
        <v>131</v>
      </c>
      <c r="C274" s="341">
        <v>12982</v>
      </c>
      <c r="D274" s="16">
        <v>37139</v>
      </c>
      <c r="E274" s="301">
        <v>17117</v>
      </c>
      <c r="F274" s="301">
        <v>17120</v>
      </c>
      <c r="G274" s="301">
        <v>17130</v>
      </c>
      <c r="H274" s="301">
        <v>17150</v>
      </c>
      <c r="I274" s="301">
        <v>17170</v>
      </c>
      <c r="J274" s="301">
        <v>17190</v>
      </c>
      <c r="K274" s="301">
        <v>17220</v>
      </c>
      <c r="L274" s="777"/>
    </row>
    <row r="275" spans="1:12" s="106" customFormat="1" ht="11.25" customHeight="1" x14ac:dyDescent="0.15">
      <c r="A275" s="9" t="s">
        <v>356</v>
      </c>
      <c r="B275" s="427" t="s">
        <v>131</v>
      </c>
      <c r="C275" s="426"/>
      <c r="D275" s="7"/>
      <c r="E275" s="301"/>
      <c r="F275" s="301"/>
      <c r="G275" s="344"/>
      <c r="H275" s="344"/>
      <c r="I275" s="344"/>
      <c r="J275" s="344"/>
      <c r="K275" s="344"/>
      <c r="L275" s="778"/>
    </row>
    <row r="276" spans="1:12" s="106" customFormat="1" ht="24.75" customHeight="1" x14ac:dyDescent="0.15">
      <c r="A276" s="439" t="s">
        <v>374</v>
      </c>
      <c r="B276" s="438"/>
      <c r="C276" s="436"/>
      <c r="D276" s="437"/>
      <c r="E276" s="435"/>
      <c r="F276" s="436"/>
      <c r="G276" s="435"/>
      <c r="H276" s="436"/>
      <c r="I276" s="435"/>
      <c r="J276" s="436"/>
      <c r="K276" s="435"/>
      <c r="L276" s="256"/>
    </row>
    <row r="277" spans="1:12" s="106" customFormat="1" ht="11.25" customHeight="1" x14ac:dyDescent="0.15">
      <c r="A277" s="13" t="s">
        <v>359</v>
      </c>
      <c r="B277" s="428" t="s">
        <v>131</v>
      </c>
      <c r="C277" s="346">
        <f t="shared" ref="C277:K277" si="40">C278-C279</f>
        <v>45</v>
      </c>
      <c r="D277" s="36">
        <f t="shared" si="40"/>
        <v>68</v>
      </c>
      <c r="E277" s="345">
        <f t="shared" si="40"/>
        <v>48</v>
      </c>
      <c r="F277" s="346">
        <f t="shared" si="40"/>
        <v>790</v>
      </c>
      <c r="G277" s="345">
        <f t="shared" si="40"/>
        <v>805</v>
      </c>
      <c r="H277" s="346">
        <f t="shared" si="40"/>
        <v>930</v>
      </c>
      <c r="I277" s="345">
        <f t="shared" si="40"/>
        <v>987</v>
      </c>
      <c r="J277" s="346">
        <f t="shared" si="40"/>
        <v>1160</v>
      </c>
      <c r="K277" s="345">
        <f t="shared" si="40"/>
        <v>1250</v>
      </c>
      <c r="L277" s="256"/>
    </row>
    <row r="278" spans="1:12" s="106" customFormat="1" ht="11.25" customHeight="1" x14ac:dyDescent="0.15">
      <c r="A278" s="13" t="s">
        <v>368</v>
      </c>
      <c r="B278" s="428" t="s">
        <v>131</v>
      </c>
      <c r="C278" s="341">
        <v>1406</v>
      </c>
      <c r="D278" s="15">
        <v>1612</v>
      </c>
      <c r="E278" s="301">
        <v>1666</v>
      </c>
      <c r="F278" s="302">
        <v>1700</v>
      </c>
      <c r="G278" s="301">
        <v>1705</v>
      </c>
      <c r="H278" s="302">
        <v>1730</v>
      </c>
      <c r="I278" s="301">
        <v>1737</v>
      </c>
      <c r="J278" s="302">
        <v>1760</v>
      </c>
      <c r="K278" s="301">
        <v>1770</v>
      </c>
      <c r="L278" s="256"/>
    </row>
    <row r="279" spans="1:12" s="106" customFormat="1" ht="11.25" customHeight="1" x14ac:dyDescent="0.15">
      <c r="A279" s="13" t="s">
        <v>367</v>
      </c>
      <c r="B279" s="428" t="s">
        <v>131</v>
      </c>
      <c r="C279" s="341">
        <v>1361</v>
      </c>
      <c r="D279" s="15">
        <v>1544</v>
      </c>
      <c r="E279" s="301">
        <v>1618</v>
      </c>
      <c r="F279" s="302">
        <v>910</v>
      </c>
      <c r="G279" s="301">
        <v>900</v>
      </c>
      <c r="H279" s="302">
        <v>800</v>
      </c>
      <c r="I279" s="301">
        <v>750</v>
      </c>
      <c r="J279" s="302">
        <v>600</v>
      </c>
      <c r="K279" s="301">
        <v>520</v>
      </c>
      <c r="L279" s="256"/>
    </row>
    <row r="280" spans="1:12" s="106" customFormat="1" ht="25.5" customHeight="1" x14ac:dyDescent="0.15">
      <c r="A280" s="434" t="s">
        <v>360</v>
      </c>
      <c r="B280" s="433"/>
      <c r="C280" s="431"/>
      <c r="D280" s="432"/>
      <c r="E280" s="430"/>
      <c r="F280" s="431"/>
      <c r="G280" s="430"/>
      <c r="H280" s="431"/>
      <c r="I280" s="430"/>
      <c r="J280" s="431"/>
      <c r="K280" s="430"/>
      <c r="L280" s="429"/>
    </row>
    <row r="281" spans="1:12" s="106" customFormat="1" ht="11.25" customHeight="1" x14ac:dyDescent="0.15">
      <c r="A281" s="13" t="s">
        <v>359</v>
      </c>
      <c r="B281" s="428" t="s">
        <v>131</v>
      </c>
      <c r="C281" s="346">
        <f>C282-C283</f>
        <v>0</v>
      </c>
      <c r="D281" s="36">
        <f>D282-D283</f>
        <v>0</v>
      </c>
      <c r="E281" s="345"/>
      <c r="F281" s="346"/>
      <c r="G281" s="345"/>
      <c r="H281" s="346"/>
      <c r="I281" s="345"/>
      <c r="J281" s="346"/>
      <c r="K281" s="345"/>
      <c r="L281" s="776" t="s">
        <v>365</v>
      </c>
    </row>
    <row r="282" spans="1:12" s="106" customFormat="1" ht="11.25" customHeight="1" x14ac:dyDescent="0.15">
      <c r="A282" s="13" t="s">
        <v>357</v>
      </c>
      <c r="B282" s="428" t="s">
        <v>131</v>
      </c>
      <c r="C282" s="341"/>
      <c r="D282" s="16"/>
      <c r="E282" s="301"/>
      <c r="F282" s="301"/>
      <c r="G282" s="301"/>
      <c r="H282" s="301"/>
      <c r="I282" s="301"/>
      <c r="J282" s="301"/>
      <c r="K282" s="301"/>
      <c r="L282" s="777"/>
    </row>
    <row r="283" spans="1:12" s="106" customFormat="1" ht="11.25" customHeight="1" x14ac:dyDescent="0.15">
      <c r="A283" s="9" t="s">
        <v>356</v>
      </c>
      <c r="B283" s="427" t="s">
        <v>131</v>
      </c>
      <c r="C283" s="426"/>
      <c r="D283" s="7"/>
      <c r="E283" s="301"/>
      <c r="F283" s="301"/>
      <c r="G283" s="301"/>
      <c r="H283" s="301"/>
      <c r="I283" s="301"/>
      <c r="J283" s="301"/>
      <c r="K283" s="301"/>
      <c r="L283" s="778"/>
    </row>
    <row r="284" spans="1:12" s="106" customFormat="1" ht="22.5" customHeight="1" x14ac:dyDescent="0.15">
      <c r="A284" s="439" t="s">
        <v>373</v>
      </c>
      <c r="B284" s="438"/>
      <c r="C284" s="436"/>
      <c r="D284" s="437"/>
      <c r="E284" s="435"/>
      <c r="F284" s="436"/>
      <c r="G284" s="435"/>
      <c r="H284" s="436"/>
      <c r="I284" s="435"/>
      <c r="J284" s="436"/>
      <c r="K284" s="435"/>
      <c r="L284" s="256"/>
    </row>
    <row r="285" spans="1:12" s="106" customFormat="1" ht="11.25" customHeight="1" x14ac:dyDescent="0.15">
      <c r="A285" s="13" t="s">
        <v>359</v>
      </c>
      <c r="B285" s="428" t="s">
        <v>131</v>
      </c>
      <c r="C285" s="346">
        <f t="shared" ref="C285:K285" si="41">C286-C287</f>
        <v>0</v>
      </c>
      <c r="D285" s="36">
        <f t="shared" si="41"/>
        <v>0</v>
      </c>
      <c r="E285" s="345">
        <f t="shared" si="41"/>
        <v>0</v>
      </c>
      <c r="F285" s="346">
        <f t="shared" si="41"/>
        <v>0</v>
      </c>
      <c r="G285" s="345">
        <f t="shared" si="41"/>
        <v>0</v>
      </c>
      <c r="H285" s="346">
        <f t="shared" si="41"/>
        <v>0</v>
      </c>
      <c r="I285" s="345">
        <f t="shared" si="41"/>
        <v>0</v>
      </c>
      <c r="J285" s="346">
        <f t="shared" si="41"/>
        <v>0</v>
      </c>
      <c r="K285" s="345">
        <f t="shared" si="41"/>
        <v>0</v>
      </c>
      <c r="L285" s="256"/>
    </row>
    <row r="286" spans="1:12" s="106" customFormat="1" ht="11.25" customHeight="1" x14ac:dyDescent="0.15">
      <c r="A286" s="13" t="s">
        <v>368</v>
      </c>
      <c r="B286" s="428" t="s">
        <v>131</v>
      </c>
      <c r="C286" s="341"/>
      <c r="D286" s="15"/>
      <c r="E286" s="301"/>
      <c r="F286" s="302"/>
      <c r="G286" s="301"/>
      <c r="H286" s="302"/>
      <c r="I286" s="301"/>
      <c r="J286" s="302"/>
      <c r="K286" s="301"/>
      <c r="L286" s="256"/>
    </row>
    <row r="287" spans="1:12" s="106" customFormat="1" ht="11.25" customHeight="1" x14ac:dyDescent="0.15">
      <c r="A287" s="13" t="s">
        <v>367</v>
      </c>
      <c r="B287" s="428" t="s">
        <v>131</v>
      </c>
      <c r="C287" s="341"/>
      <c r="D287" s="15"/>
      <c r="E287" s="301"/>
      <c r="F287" s="302"/>
      <c r="G287" s="301"/>
      <c r="H287" s="302"/>
      <c r="I287" s="301"/>
      <c r="J287" s="302"/>
      <c r="K287" s="301"/>
      <c r="L287" s="256"/>
    </row>
    <row r="288" spans="1:12" s="106" customFormat="1" ht="25.5" customHeight="1" x14ac:dyDescent="0.15">
      <c r="A288" s="434" t="s">
        <v>360</v>
      </c>
      <c r="B288" s="433"/>
      <c r="C288" s="431"/>
      <c r="D288" s="432"/>
      <c r="E288" s="430"/>
      <c r="F288" s="431"/>
      <c r="G288" s="430"/>
      <c r="H288" s="431"/>
      <c r="I288" s="430"/>
      <c r="J288" s="431"/>
      <c r="K288" s="430"/>
      <c r="L288" s="429"/>
    </row>
    <row r="289" spans="1:12" s="106" customFormat="1" ht="11.25" customHeight="1" x14ac:dyDescent="0.15">
      <c r="A289" s="13" t="s">
        <v>359</v>
      </c>
      <c r="B289" s="428" t="s">
        <v>131</v>
      </c>
      <c r="C289" s="346">
        <f>C290-C291</f>
        <v>0</v>
      </c>
      <c r="D289" s="36">
        <f>D290-D291</f>
        <v>0</v>
      </c>
      <c r="E289" s="345"/>
      <c r="F289" s="346"/>
      <c r="G289" s="345"/>
      <c r="H289" s="346"/>
      <c r="I289" s="345"/>
      <c r="J289" s="346"/>
      <c r="K289" s="345"/>
      <c r="L289" s="776" t="s">
        <v>365</v>
      </c>
    </row>
    <row r="290" spans="1:12" s="106" customFormat="1" ht="11.25" customHeight="1" x14ac:dyDescent="0.15">
      <c r="A290" s="13" t="s">
        <v>357</v>
      </c>
      <c r="B290" s="428" t="s">
        <v>131</v>
      </c>
      <c r="C290" s="341"/>
      <c r="D290" s="16"/>
      <c r="E290" s="301"/>
      <c r="F290" s="301"/>
      <c r="G290" s="301"/>
      <c r="H290" s="301"/>
      <c r="I290" s="301"/>
      <c r="J290" s="301"/>
      <c r="K290" s="301"/>
      <c r="L290" s="777"/>
    </row>
    <row r="291" spans="1:12" s="106" customFormat="1" ht="11.25" customHeight="1" x14ac:dyDescent="0.15">
      <c r="A291" s="9" t="s">
        <v>356</v>
      </c>
      <c r="B291" s="427" t="s">
        <v>131</v>
      </c>
      <c r="C291" s="426"/>
      <c r="D291" s="7"/>
      <c r="E291" s="301"/>
      <c r="F291" s="301"/>
      <c r="G291" s="301"/>
      <c r="H291" s="301"/>
      <c r="I291" s="301"/>
      <c r="J291" s="301"/>
      <c r="K291" s="301"/>
      <c r="L291" s="778"/>
    </row>
    <row r="292" spans="1:12" s="106" customFormat="1" ht="23.25" customHeight="1" x14ac:dyDescent="0.15">
      <c r="A292" s="439" t="s">
        <v>372</v>
      </c>
      <c r="B292" s="438"/>
      <c r="C292" s="436"/>
      <c r="D292" s="437"/>
      <c r="E292" s="435"/>
      <c r="F292" s="436"/>
      <c r="G292" s="435"/>
      <c r="H292" s="436"/>
      <c r="I292" s="435"/>
      <c r="J292" s="436"/>
      <c r="K292" s="435"/>
      <c r="L292" s="256"/>
    </row>
    <row r="293" spans="1:12" s="106" customFormat="1" ht="11.25" customHeight="1" x14ac:dyDescent="0.15">
      <c r="A293" s="13" t="s">
        <v>359</v>
      </c>
      <c r="B293" s="428" t="s">
        <v>131</v>
      </c>
      <c r="C293" s="346">
        <f t="shared" ref="C293:K293" si="42">C294-C295</f>
        <v>89</v>
      </c>
      <c r="D293" s="36">
        <f t="shared" si="42"/>
        <v>74</v>
      </c>
      <c r="E293" s="345">
        <f t="shared" si="42"/>
        <v>50</v>
      </c>
      <c r="F293" s="346">
        <f t="shared" si="42"/>
        <v>52</v>
      </c>
      <c r="G293" s="345">
        <f t="shared" si="42"/>
        <v>53</v>
      </c>
      <c r="H293" s="346">
        <f t="shared" si="42"/>
        <v>55</v>
      </c>
      <c r="I293" s="345">
        <f t="shared" si="42"/>
        <v>57</v>
      </c>
      <c r="J293" s="346">
        <f t="shared" si="42"/>
        <v>58</v>
      </c>
      <c r="K293" s="345">
        <f t="shared" si="42"/>
        <v>60</v>
      </c>
      <c r="L293" s="256"/>
    </row>
    <row r="294" spans="1:12" s="106" customFormat="1" ht="11.25" customHeight="1" x14ac:dyDescent="0.15">
      <c r="A294" s="13" t="s">
        <v>368</v>
      </c>
      <c r="B294" s="428" t="s">
        <v>131</v>
      </c>
      <c r="C294" s="341">
        <v>89</v>
      </c>
      <c r="D294" s="15">
        <v>74</v>
      </c>
      <c r="E294" s="301">
        <v>50</v>
      </c>
      <c r="F294" s="302">
        <v>52</v>
      </c>
      <c r="G294" s="301">
        <v>53</v>
      </c>
      <c r="H294" s="302">
        <v>55</v>
      </c>
      <c r="I294" s="301">
        <v>57</v>
      </c>
      <c r="J294" s="302">
        <v>58</v>
      </c>
      <c r="K294" s="301">
        <v>60</v>
      </c>
      <c r="L294" s="256"/>
    </row>
    <row r="295" spans="1:12" s="106" customFormat="1" ht="11.25" customHeight="1" x14ac:dyDescent="0.15">
      <c r="A295" s="13" t="s">
        <v>367</v>
      </c>
      <c r="B295" s="428" t="s">
        <v>131</v>
      </c>
      <c r="C295" s="341"/>
      <c r="D295" s="15"/>
      <c r="E295" s="301"/>
      <c r="F295" s="302"/>
      <c r="G295" s="301"/>
      <c r="H295" s="302"/>
      <c r="I295" s="301"/>
      <c r="J295" s="302"/>
      <c r="K295" s="301"/>
      <c r="L295" s="256"/>
    </row>
    <row r="296" spans="1:12" s="106" customFormat="1" ht="24.75" customHeight="1" x14ac:dyDescent="0.15">
      <c r="A296" s="434" t="s">
        <v>360</v>
      </c>
      <c r="B296" s="433"/>
      <c r="C296" s="431"/>
      <c r="D296" s="432"/>
      <c r="E296" s="430"/>
      <c r="F296" s="431"/>
      <c r="G296" s="430"/>
      <c r="H296" s="431"/>
      <c r="I296" s="430"/>
      <c r="J296" s="431"/>
      <c r="K296" s="430"/>
      <c r="L296" s="429"/>
    </row>
    <row r="297" spans="1:12" s="106" customFormat="1" ht="11.25" customHeight="1" x14ac:dyDescent="0.15">
      <c r="A297" s="13" t="s">
        <v>359</v>
      </c>
      <c r="B297" s="428" t="s">
        <v>131</v>
      </c>
      <c r="C297" s="346">
        <f>C298-C299</f>
        <v>0</v>
      </c>
      <c r="D297" s="36">
        <f>D298-D299</f>
        <v>0</v>
      </c>
      <c r="E297" s="345"/>
      <c r="F297" s="346"/>
      <c r="G297" s="345"/>
      <c r="H297" s="346"/>
      <c r="I297" s="345"/>
      <c r="J297" s="346"/>
      <c r="K297" s="345"/>
      <c r="L297" s="776" t="s">
        <v>365</v>
      </c>
    </row>
    <row r="298" spans="1:12" s="106" customFormat="1" ht="11.25" customHeight="1" x14ac:dyDescent="0.15">
      <c r="A298" s="13" t="s">
        <v>357</v>
      </c>
      <c r="B298" s="428" t="s">
        <v>131</v>
      </c>
      <c r="C298" s="341"/>
      <c r="D298" s="16"/>
      <c r="E298" s="301"/>
      <c r="F298" s="301"/>
      <c r="G298" s="301"/>
      <c r="H298" s="301"/>
      <c r="I298" s="301"/>
      <c r="J298" s="301"/>
      <c r="K298" s="301"/>
      <c r="L298" s="777"/>
    </row>
    <row r="299" spans="1:12" s="106" customFormat="1" ht="11.25" customHeight="1" x14ac:dyDescent="0.15">
      <c r="A299" s="9" t="s">
        <v>356</v>
      </c>
      <c r="B299" s="427" t="s">
        <v>131</v>
      </c>
      <c r="C299" s="426"/>
      <c r="D299" s="7"/>
      <c r="E299" s="301"/>
      <c r="F299" s="301"/>
      <c r="G299" s="301"/>
      <c r="H299" s="301"/>
      <c r="I299" s="301"/>
      <c r="J299" s="301"/>
      <c r="K299" s="301"/>
      <c r="L299" s="778"/>
    </row>
    <row r="300" spans="1:12" s="106" customFormat="1" ht="22.5" customHeight="1" x14ac:dyDescent="0.15">
      <c r="A300" s="439" t="s">
        <v>371</v>
      </c>
      <c r="B300" s="438"/>
      <c r="C300" s="436"/>
      <c r="D300" s="437"/>
      <c r="E300" s="435"/>
      <c r="F300" s="436"/>
      <c r="G300" s="435"/>
      <c r="H300" s="436"/>
      <c r="I300" s="435"/>
      <c r="J300" s="436"/>
      <c r="K300" s="435"/>
      <c r="L300" s="256"/>
    </row>
    <row r="301" spans="1:12" s="106" customFormat="1" ht="11.25" customHeight="1" x14ac:dyDescent="0.15">
      <c r="A301" s="13" t="s">
        <v>359</v>
      </c>
      <c r="B301" s="428" t="s">
        <v>131</v>
      </c>
      <c r="C301" s="346">
        <f t="shared" ref="C301:K301" si="43">C302-C303</f>
        <v>7013</v>
      </c>
      <c r="D301" s="36">
        <f t="shared" si="43"/>
        <v>5412</v>
      </c>
      <c r="E301" s="345">
        <f t="shared" si="43"/>
        <v>5000</v>
      </c>
      <c r="F301" s="346">
        <f t="shared" si="43"/>
        <v>4500</v>
      </c>
      <c r="G301" s="345">
        <f t="shared" si="43"/>
        <v>4550</v>
      </c>
      <c r="H301" s="346">
        <f t="shared" si="43"/>
        <v>4510</v>
      </c>
      <c r="I301" s="345">
        <f t="shared" si="43"/>
        <v>4600</v>
      </c>
      <c r="J301" s="346">
        <f t="shared" si="43"/>
        <v>4550</v>
      </c>
      <c r="K301" s="345">
        <f t="shared" si="43"/>
        <v>4650</v>
      </c>
      <c r="L301" s="256"/>
    </row>
    <row r="302" spans="1:12" s="106" customFormat="1" ht="11.25" customHeight="1" x14ac:dyDescent="0.15">
      <c r="A302" s="13" t="s">
        <v>368</v>
      </c>
      <c r="B302" s="428" t="s">
        <v>131</v>
      </c>
      <c r="C302" s="341">
        <v>7013</v>
      </c>
      <c r="D302" s="15">
        <v>5412</v>
      </c>
      <c r="E302" s="301">
        <v>5000</v>
      </c>
      <c r="F302" s="302">
        <v>4500</v>
      </c>
      <c r="G302" s="301">
        <v>4550</v>
      </c>
      <c r="H302" s="344">
        <v>4510</v>
      </c>
      <c r="I302" s="344">
        <v>4600</v>
      </c>
      <c r="J302" s="344">
        <v>4550</v>
      </c>
      <c r="K302" s="344">
        <v>4650</v>
      </c>
      <c r="L302" s="256"/>
    </row>
    <row r="303" spans="1:12" s="106" customFormat="1" ht="11.25" customHeight="1" x14ac:dyDescent="0.15">
      <c r="A303" s="13" t="s">
        <v>367</v>
      </c>
      <c r="B303" s="428" t="s">
        <v>131</v>
      </c>
      <c r="C303" s="341"/>
      <c r="D303" s="15"/>
      <c r="E303" s="301"/>
      <c r="F303" s="302"/>
      <c r="G303" s="301"/>
      <c r="H303" s="302"/>
      <c r="I303" s="301"/>
      <c r="J303" s="302"/>
      <c r="K303" s="301"/>
      <c r="L303" s="256"/>
    </row>
    <row r="304" spans="1:12" s="106" customFormat="1" ht="22.5" customHeight="1" x14ac:dyDescent="0.15">
      <c r="A304" s="434" t="s">
        <v>360</v>
      </c>
      <c r="B304" s="433"/>
      <c r="C304" s="431"/>
      <c r="D304" s="432"/>
      <c r="E304" s="430"/>
      <c r="F304" s="431"/>
      <c r="G304" s="430"/>
      <c r="H304" s="431"/>
      <c r="I304" s="430"/>
      <c r="J304" s="431"/>
      <c r="K304" s="430"/>
      <c r="L304" s="429"/>
    </row>
    <row r="305" spans="1:12" s="106" customFormat="1" ht="11.25" customHeight="1" x14ac:dyDescent="0.15">
      <c r="A305" s="13" t="s">
        <v>359</v>
      </c>
      <c r="B305" s="428" t="s">
        <v>131</v>
      </c>
      <c r="C305" s="346">
        <f>C306-C307</f>
        <v>0</v>
      </c>
      <c r="D305" s="36">
        <f>D306-D307</f>
        <v>0</v>
      </c>
      <c r="E305" s="345"/>
      <c r="F305" s="346"/>
      <c r="G305" s="345"/>
      <c r="H305" s="346"/>
      <c r="I305" s="345"/>
      <c r="J305" s="346"/>
      <c r="K305" s="345"/>
      <c r="L305" s="776" t="s">
        <v>365</v>
      </c>
    </row>
    <row r="306" spans="1:12" s="106" customFormat="1" ht="11.25" customHeight="1" x14ac:dyDescent="0.15">
      <c r="A306" s="13" t="s">
        <v>357</v>
      </c>
      <c r="B306" s="428" t="s">
        <v>131</v>
      </c>
      <c r="C306" s="341"/>
      <c r="D306" s="16"/>
      <c r="E306" s="301"/>
      <c r="F306" s="301"/>
      <c r="G306" s="301"/>
      <c r="H306" s="301"/>
      <c r="I306" s="301"/>
      <c r="J306" s="301"/>
      <c r="K306" s="301"/>
      <c r="L306" s="777"/>
    </row>
    <row r="307" spans="1:12" s="106" customFormat="1" ht="11.25" customHeight="1" x14ac:dyDescent="0.15">
      <c r="A307" s="9" t="s">
        <v>356</v>
      </c>
      <c r="B307" s="427" t="s">
        <v>131</v>
      </c>
      <c r="C307" s="426"/>
      <c r="D307" s="7"/>
      <c r="E307" s="301"/>
      <c r="F307" s="301"/>
      <c r="G307" s="301"/>
      <c r="H307" s="301"/>
      <c r="I307" s="301"/>
      <c r="J307" s="301"/>
      <c r="K307" s="301"/>
      <c r="L307" s="778"/>
    </row>
    <row r="308" spans="1:12" s="106" customFormat="1" ht="22.5" customHeight="1" x14ac:dyDescent="0.15">
      <c r="A308" s="439" t="s">
        <v>370</v>
      </c>
      <c r="B308" s="438"/>
      <c r="C308" s="436"/>
      <c r="D308" s="437"/>
      <c r="E308" s="435"/>
      <c r="F308" s="436"/>
      <c r="G308" s="435"/>
      <c r="H308" s="436"/>
      <c r="I308" s="435"/>
      <c r="J308" s="436"/>
      <c r="K308" s="435"/>
      <c r="L308" s="256"/>
    </row>
    <row r="309" spans="1:12" s="106" customFormat="1" ht="11.25" customHeight="1" x14ac:dyDescent="0.15">
      <c r="A309" s="13" t="s">
        <v>359</v>
      </c>
      <c r="B309" s="428" t="s">
        <v>131</v>
      </c>
      <c r="C309" s="346">
        <f t="shared" ref="C309:K309" si="44">C310-C311</f>
        <v>173</v>
      </c>
      <c r="D309" s="36">
        <f t="shared" si="44"/>
        <v>198</v>
      </c>
      <c r="E309" s="345">
        <f t="shared" si="44"/>
        <v>122</v>
      </c>
      <c r="F309" s="346">
        <f t="shared" si="44"/>
        <v>110</v>
      </c>
      <c r="G309" s="345">
        <f t="shared" si="44"/>
        <v>112</v>
      </c>
      <c r="H309" s="346">
        <f t="shared" si="44"/>
        <v>112</v>
      </c>
      <c r="I309" s="345">
        <f t="shared" si="44"/>
        <v>115</v>
      </c>
      <c r="J309" s="346">
        <f t="shared" si="44"/>
        <v>117</v>
      </c>
      <c r="K309" s="345">
        <f t="shared" si="44"/>
        <v>123</v>
      </c>
      <c r="L309" s="256"/>
    </row>
    <row r="310" spans="1:12" s="106" customFormat="1" ht="11.25" customHeight="1" x14ac:dyDescent="0.15">
      <c r="A310" s="13" t="s">
        <v>368</v>
      </c>
      <c r="B310" s="428" t="s">
        <v>131</v>
      </c>
      <c r="C310" s="341">
        <v>186</v>
      </c>
      <c r="D310" s="15">
        <v>215</v>
      </c>
      <c r="E310" s="301">
        <v>134</v>
      </c>
      <c r="F310" s="302">
        <v>120</v>
      </c>
      <c r="G310" s="301">
        <v>121</v>
      </c>
      <c r="H310" s="344">
        <v>121</v>
      </c>
      <c r="I310" s="344">
        <v>123</v>
      </c>
      <c r="J310" s="344">
        <v>125</v>
      </c>
      <c r="K310" s="344">
        <v>130</v>
      </c>
      <c r="L310" s="256"/>
    </row>
    <row r="311" spans="1:12" s="106" customFormat="1" ht="11.25" customHeight="1" x14ac:dyDescent="0.15">
      <c r="A311" s="13" t="s">
        <v>367</v>
      </c>
      <c r="B311" s="428" t="s">
        <v>131</v>
      </c>
      <c r="C311" s="341">
        <v>13</v>
      </c>
      <c r="D311" s="15">
        <v>17</v>
      </c>
      <c r="E311" s="301">
        <v>12</v>
      </c>
      <c r="F311" s="302">
        <v>10</v>
      </c>
      <c r="G311" s="312">
        <v>9</v>
      </c>
      <c r="H311" s="312">
        <v>9</v>
      </c>
      <c r="I311" s="312">
        <v>8</v>
      </c>
      <c r="J311" s="312">
        <v>8</v>
      </c>
      <c r="K311" s="312">
        <v>7</v>
      </c>
      <c r="L311" s="256"/>
    </row>
    <row r="312" spans="1:12" s="106" customFormat="1" ht="24" customHeight="1" x14ac:dyDescent="0.15">
      <c r="A312" s="434" t="s">
        <v>360</v>
      </c>
      <c r="B312" s="433"/>
      <c r="C312" s="431"/>
      <c r="D312" s="432"/>
      <c r="E312" s="430"/>
      <c r="F312" s="431"/>
      <c r="G312" s="430"/>
      <c r="H312" s="431"/>
      <c r="I312" s="430"/>
      <c r="J312" s="431"/>
      <c r="K312" s="430"/>
      <c r="L312" s="429"/>
    </row>
    <row r="313" spans="1:12" s="106" customFormat="1" ht="11.25" customHeight="1" x14ac:dyDescent="0.15">
      <c r="A313" s="13" t="s">
        <v>359</v>
      </c>
      <c r="B313" s="428" t="s">
        <v>131</v>
      </c>
      <c r="C313" s="346">
        <f>C314-C315</f>
        <v>0</v>
      </c>
      <c r="D313" s="36">
        <f>D314-D315</f>
        <v>0</v>
      </c>
      <c r="E313" s="345"/>
      <c r="F313" s="346"/>
      <c r="G313" s="345"/>
      <c r="H313" s="346"/>
      <c r="I313" s="345"/>
      <c r="J313" s="346"/>
      <c r="K313" s="345"/>
      <c r="L313" s="776" t="s">
        <v>365</v>
      </c>
    </row>
    <row r="314" spans="1:12" s="106" customFormat="1" ht="11.25" customHeight="1" x14ac:dyDescent="0.15">
      <c r="A314" s="13" t="s">
        <v>357</v>
      </c>
      <c r="B314" s="428" t="s">
        <v>131</v>
      </c>
      <c r="C314" s="341"/>
      <c r="D314" s="16"/>
      <c r="E314" s="301"/>
      <c r="F314" s="301"/>
      <c r="G314" s="301"/>
      <c r="H314" s="301"/>
      <c r="I314" s="301"/>
      <c r="J314" s="301"/>
      <c r="K314" s="301"/>
      <c r="L314" s="777"/>
    </row>
    <row r="315" spans="1:12" s="106" customFormat="1" ht="11.25" customHeight="1" x14ac:dyDescent="0.15">
      <c r="A315" s="9" t="s">
        <v>356</v>
      </c>
      <c r="B315" s="427" t="s">
        <v>131</v>
      </c>
      <c r="C315" s="426"/>
      <c r="D315" s="7"/>
      <c r="E315" s="301"/>
      <c r="F315" s="301"/>
      <c r="G315" s="301"/>
      <c r="H315" s="301"/>
      <c r="I315" s="301"/>
      <c r="J315" s="301"/>
      <c r="K315" s="301"/>
      <c r="L315" s="778"/>
    </row>
    <row r="316" spans="1:12" s="106" customFormat="1" ht="24.75" customHeight="1" x14ac:dyDescent="0.15">
      <c r="A316" s="439" t="s">
        <v>369</v>
      </c>
      <c r="B316" s="438"/>
      <c r="C316" s="436"/>
      <c r="D316" s="437"/>
      <c r="E316" s="435"/>
      <c r="F316" s="436"/>
      <c r="G316" s="435"/>
      <c r="H316" s="436"/>
      <c r="I316" s="435"/>
      <c r="J316" s="436"/>
      <c r="K316" s="435"/>
      <c r="L316" s="256"/>
    </row>
    <row r="317" spans="1:12" s="106" customFormat="1" ht="11.25" customHeight="1" x14ac:dyDescent="0.15">
      <c r="A317" s="13" t="s">
        <v>359</v>
      </c>
      <c r="B317" s="428" t="s">
        <v>131</v>
      </c>
      <c r="C317" s="346">
        <f t="shared" ref="C317:K317" si="45">C318-C319</f>
        <v>0</v>
      </c>
      <c r="D317" s="36">
        <f t="shared" si="45"/>
        <v>0</v>
      </c>
      <c r="E317" s="345">
        <f t="shared" si="45"/>
        <v>0</v>
      </c>
      <c r="F317" s="346">
        <f t="shared" si="45"/>
        <v>0</v>
      </c>
      <c r="G317" s="345">
        <f t="shared" si="45"/>
        <v>0</v>
      </c>
      <c r="H317" s="346">
        <f t="shared" si="45"/>
        <v>0</v>
      </c>
      <c r="I317" s="345">
        <f t="shared" si="45"/>
        <v>0</v>
      </c>
      <c r="J317" s="346">
        <f t="shared" si="45"/>
        <v>0</v>
      </c>
      <c r="K317" s="345">
        <f t="shared" si="45"/>
        <v>0</v>
      </c>
      <c r="L317" s="256"/>
    </row>
    <row r="318" spans="1:12" s="106" customFormat="1" ht="11.25" customHeight="1" x14ac:dyDescent="0.15">
      <c r="A318" s="13" t="s">
        <v>368</v>
      </c>
      <c r="B318" s="428" t="s">
        <v>131</v>
      </c>
      <c r="C318" s="341"/>
      <c r="D318" s="15"/>
      <c r="E318" s="301"/>
      <c r="F318" s="302"/>
      <c r="G318" s="301"/>
      <c r="H318" s="302"/>
      <c r="I318" s="301"/>
      <c r="J318" s="302"/>
      <c r="K318" s="301"/>
      <c r="L318" s="256"/>
    </row>
    <row r="319" spans="1:12" s="106" customFormat="1" ht="11.25" customHeight="1" x14ac:dyDescent="0.15">
      <c r="A319" s="13" t="s">
        <v>367</v>
      </c>
      <c r="B319" s="428" t="s">
        <v>131</v>
      </c>
      <c r="C319" s="341"/>
      <c r="D319" s="15"/>
      <c r="E319" s="301"/>
      <c r="F319" s="302"/>
      <c r="G319" s="301"/>
      <c r="H319" s="302"/>
      <c r="I319" s="301"/>
      <c r="J319" s="302"/>
      <c r="K319" s="301"/>
      <c r="L319" s="256"/>
    </row>
    <row r="320" spans="1:12" s="106" customFormat="1" ht="24" customHeight="1" x14ac:dyDescent="0.15">
      <c r="A320" s="434" t="s">
        <v>360</v>
      </c>
      <c r="B320" s="433"/>
      <c r="C320" s="431"/>
      <c r="D320" s="432"/>
      <c r="E320" s="430"/>
      <c r="F320" s="431"/>
      <c r="G320" s="430"/>
      <c r="H320" s="431"/>
      <c r="I320" s="430"/>
      <c r="J320" s="431"/>
      <c r="K320" s="430"/>
      <c r="L320" s="429"/>
    </row>
    <row r="321" spans="1:12" s="106" customFormat="1" ht="11.25" customHeight="1" x14ac:dyDescent="0.15">
      <c r="A321" s="13" t="s">
        <v>359</v>
      </c>
      <c r="B321" s="428" t="s">
        <v>131</v>
      </c>
      <c r="C321" s="346">
        <f>C322-C323</f>
        <v>0</v>
      </c>
      <c r="D321" s="36">
        <f>D322-D323</f>
        <v>0</v>
      </c>
      <c r="E321" s="345"/>
      <c r="F321" s="346"/>
      <c r="G321" s="345"/>
      <c r="H321" s="346"/>
      <c r="I321" s="345"/>
      <c r="J321" s="346"/>
      <c r="K321" s="345"/>
      <c r="L321" s="776" t="s">
        <v>365</v>
      </c>
    </row>
    <row r="322" spans="1:12" s="106" customFormat="1" ht="11.25" customHeight="1" x14ac:dyDescent="0.15">
      <c r="A322" s="13" t="s">
        <v>357</v>
      </c>
      <c r="B322" s="428" t="s">
        <v>131</v>
      </c>
      <c r="C322" s="341"/>
      <c r="D322" s="16"/>
      <c r="E322" s="301"/>
      <c r="F322" s="301"/>
      <c r="G322" s="301"/>
      <c r="H322" s="301"/>
      <c r="I322" s="301"/>
      <c r="J322" s="301"/>
      <c r="K322" s="301"/>
      <c r="L322" s="777"/>
    </row>
    <row r="323" spans="1:12" s="106" customFormat="1" ht="11.25" customHeight="1" x14ac:dyDescent="0.15">
      <c r="A323" s="9" t="s">
        <v>356</v>
      </c>
      <c r="B323" s="427" t="s">
        <v>131</v>
      </c>
      <c r="C323" s="426"/>
      <c r="D323" s="7"/>
      <c r="E323" s="301"/>
      <c r="F323" s="301"/>
      <c r="G323" s="301"/>
      <c r="H323" s="301"/>
      <c r="I323" s="301"/>
      <c r="J323" s="301"/>
      <c r="K323" s="301"/>
      <c r="L323" s="778"/>
    </row>
    <row r="324" spans="1:12" s="106" customFormat="1" ht="23.25" customHeight="1" x14ac:dyDescent="0.15">
      <c r="A324" s="439" t="s">
        <v>366</v>
      </c>
      <c r="B324" s="438"/>
      <c r="C324" s="436"/>
      <c r="D324" s="437"/>
      <c r="E324" s="435"/>
      <c r="F324" s="436"/>
      <c r="G324" s="435"/>
      <c r="H324" s="436"/>
      <c r="I324" s="435"/>
      <c r="J324" s="436"/>
      <c r="K324" s="435"/>
      <c r="L324" s="256"/>
    </row>
    <row r="325" spans="1:12" s="106" customFormat="1" ht="11.25" customHeight="1" x14ac:dyDescent="0.15">
      <c r="A325" s="13" t="s">
        <v>359</v>
      </c>
      <c r="B325" s="428" t="s">
        <v>131</v>
      </c>
      <c r="C325" s="346">
        <f t="shared" ref="C325:K325" si="46">C326-C327</f>
        <v>0</v>
      </c>
      <c r="D325" s="36">
        <f t="shared" si="46"/>
        <v>0</v>
      </c>
      <c r="E325" s="345">
        <f t="shared" si="46"/>
        <v>0</v>
      </c>
      <c r="F325" s="346">
        <f t="shared" si="46"/>
        <v>0</v>
      </c>
      <c r="G325" s="345">
        <f t="shared" si="46"/>
        <v>0</v>
      </c>
      <c r="H325" s="346">
        <f t="shared" si="46"/>
        <v>0</v>
      </c>
      <c r="I325" s="345">
        <f t="shared" si="46"/>
        <v>0</v>
      </c>
      <c r="J325" s="346">
        <f t="shared" si="46"/>
        <v>0</v>
      </c>
      <c r="K325" s="345">
        <f t="shared" si="46"/>
        <v>0</v>
      </c>
      <c r="L325" s="256"/>
    </row>
    <row r="326" spans="1:12" s="106" customFormat="1" ht="11.25" customHeight="1" x14ac:dyDescent="0.15">
      <c r="A326" s="13" t="s">
        <v>357</v>
      </c>
      <c r="B326" s="428" t="s">
        <v>131</v>
      </c>
      <c r="C326" s="341"/>
      <c r="D326" s="15"/>
      <c r="E326" s="301"/>
      <c r="F326" s="302"/>
      <c r="G326" s="301"/>
      <c r="H326" s="302"/>
      <c r="I326" s="301"/>
      <c r="J326" s="302"/>
      <c r="K326" s="301"/>
      <c r="L326" s="256"/>
    </row>
    <row r="327" spans="1:12" s="106" customFormat="1" ht="11.25" customHeight="1" x14ac:dyDescent="0.15">
      <c r="A327" s="13" t="s">
        <v>356</v>
      </c>
      <c r="B327" s="428" t="s">
        <v>131</v>
      </c>
      <c r="C327" s="341"/>
      <c r="D327" s="15"/>
      <c r="E327" s="301"/>
      <c r="F327" s="302"/>
      <c r="G327" s="301"/>
      <c r="H327" s="302"/>
      <c r="I327" s="301"/>
      <c r="J327" s="302"/>
      <c r="K327" s="301"/>
      <c r="L327" s="256"/>
    </row>
    <row r="328" spans="1:12" s="106" customFormat="1" ht="24.75" customHeight="1" x14ac:dyDescent="0.15">
      <c r="A328" s="434" t="s">
        <v>360</v>
      </c>
      <c r="B328" s="433"/>
      <c r="C328" s="431"/>
      <c r="D328" s="432"/>
      <c r="E328" s="430"/>
      <c r="F328" s="431"/>
      <c r="G328" s="430"/>
      <c r="H328" s="431"/>
      <c r="I328" s="430"/>
      <c r="J328" s="431"/>
      <c r="K328" s="430"/>
      <c r="L328" s="429"/>
    </row>
    <row r="329" spans="1:12" s="106" customFormat="1" ht="11.25" customHeight="1" x14ac:dyDescent="0.15">
      <c r="A329" s="13" t="s">
        <v>359</v>
      </c>
      <c r="B329" s="428" t="s">
        <v>131</v>
      </c>
      <c r="C329" s="346">
        <f>C330-C331</f>
        <v>0</v>
      </c>
      <c r="D329" s="36">
        <f>D330-D331</f>
        <v>0</v>
      </c>
      <c r="E329" s="345"/>
      <c r="F329" s="346"/>
      <c r="G329" s="345"/>
      <c r="H329" s="346"/>
      <c r="I329" s="345"/>
      <c r="J329" s="346"/>
      <c r="K329" s="345"/>
      <c r="L329" s="776" t="s">
        <v>365</v>
      </c>
    </row>
    <row r="330" spans="1:12" s="106" customFormat="1" ht="11.25" customHeight="1" x14ac:dyDescent="0.15">
      <c r="A330" s="13" t="s">
        <v>357</v>
      </c>
      <c r="B330" s="428" t="s">
        <v>131</v>
      </c>
      <c r="C330" s="341"/>
      <c r="D330" s="16"/>
      <c r="E330" s="301"/>
      <c r="F330" s="301"/>
      <c r="G330" s="301"/>
      <c r="H330" s="301"/>
      <c r="I330" s="301"/>
      <c r="J330" s="301"/>
      <c r="K330" s="301"/>
      <c r="L330" s="777"/>
    </row>
    <row r="331" spans="1:12" s="106" customFormat="1" ht="11.25" customHeight="1" x14ac:dyDescent="0.15">
      <c r="A331" s="9" t="s">
        <v>356</v>
      </c>
      <c r="B331" s="427" t="s">
        <v>131</v>
      </c>
      <c r="C331" s="426"/>
      <c r="D331" s="7"/>
      <c r="E331" s="301"/>
      <c r="F331" s="301"/>
      <c r="G331" s="301"/>
      <c r="H331" s="301"/>
      <c r="I331" s="301"/>
      <c r="J331" s="301"/>
      <c r="K331" s="301"/>
      <c r="L331" s="778"/>
    </row>
    <row r="332" spans="1:12" s="106" customFormat="1" ht="11.25" customHeight="1" x14ac:dyDescent="0.15">
      <c r="A332" s="439" t="s">
        <v>364</v>
      </c>
      <c r="B332" s="438"/>
      <c r="C332" s="436"/>
      <c r="D332" s="437"/>
      <c r="E332" s="435"/>
      <c r="F332" s="436"/>
      <c r="G332" s="435"/>
      <c r="H332" s="436"/>
      <c r="I332" s="435"/>
      <c r="J332" s="436"/>
      <c r="K332" s="435"/>
      <c r="L332" s="256"/>
    </row>
    <row r="333" spans="1:12" s="106" customFormat="1" ht="11.25" customHeight="1" x14ac:dyDescent="0.15">
      <c r="A333" s="13" t="s">
        <v>359</v>
      </c>
      <c r="B333" s="428" t="s">
        <v>131</v>
      </c>
      <c r="C333" s="346">
        <f t="shared" ref="C333:K333" si="47">C334-C335</f>
        <v>-316</v>
      </c>
      <c r="D333" s="36">
        <f t="shared" si="47"/>
        <v>-338</v>
      </c>
      <c r="E333" s="345">
        <f t="shared" si="47"/>
        <v>-217</v>
      </c>
      <c r="F333" s="346">
        <f t="shared" si="47"/>
        <v>-112</v>
      </c>
      <c r="G333" s="345">
        <f t="shared" si="47"/>
        <v>-110</v>
      </c>
      <c r="H333" s="346">
        <f t="shared" si="47"/>
        <v>-86</v>
      </c>
      <c r="I333" s="345">
        <f t="shared" si="47"/>
        <v>-80</v>
      </c>
      <c r="J333" s="346">
        <f t="shared" si="47"/>
        <v>-55</v>
      </c>
      <c r="K333" s="345">
        <f t="shared" si="47"/>
        <v>-50</v>
      </c>
      <c r="L333" s="256"/>
    </row>
    <row r="334" spans="1:12" s="106" customFormat="1" ht="11.25" customHeight="1" x14ac:dyDescent="0.15">
      <c r="A334" s="13" t="s">
        <v>357</v>
      </c>
      <c r="B334" s="428" t="s">
        <v>131</v>
      </c>
      <c r="C334" s="341"/>
      <c r="D334" s="15"/>
      <c r="E334" s="301"/>
      <c r="F334" s="302"/>
      <c r="G334" s="301"/>
      <c r="H334" s="302"/>
      <c r="I334" s="301"/>
      <c r="J334" s="302"/>
      <c r="K334" s="301"/>
      <c r="L334" s="256"/>
    </row>
    <row r="335" spans="1:12" s="106" customFormat="1" ht="11.25" customHeight="1" x14ac:dyDescent="0.15">
      <c r="A335" s="13" t="s">
        <v>356</v>
      </c>
      <c r="B335" s="428" t="s">
        <v>131</v>
      </c>
      <c r="C335" s="341">
        <v>316</v>
      </c>
      <c r="D335" s="15">
        <v>338</v>
      </c>
      <c r="E335" s="301">
        <v>217</v>
      </c>
      <c r="F335" s="302">
        <v>112</v>
      </c>
      <c r="G335" s="312">
        <v>110</v>
      </c>
      <c r="H335" s="302">
        <v>86</v>
      </c>
      <c r="I335" s="312">
        <v>80</v>
      </c>
      <c r="J335" s="302">
        <v>55</v>
      </c>
      <c r="K335" s="312">
        <v>50</v>
      </c>
      <c r="L335" s="256"/>
    </row>
    <row r="336" spans="1:12" s="106" customFormat="1" ht="22.5" customHeight="1" x14ac:dyDescent="0.15">
      <c r="A336" s="434" t="s">
        <v>360</v>
      </c>
      <c r="B336" s="433"/>
      <c r="C336" s="431"/>
      <c r="D336" s="432"/>
      <c r="E336" s="430"/>
      <c r="F336" s="431"/>
      <c r="G336" s="430"/>
      <c r="H336" s="431"/>
      <c r="I336" s="430"/>
      <c r="J336" s="431"/>
      <c r="K336" s="430"/>
      <c r="L336" s="429"/>
    </row>
    <row r="337" spans="1:12" s="106" customFormat="1" ht="11.25" customHeight="1" x14ac:dyDescent="0.15">
      <c r="A337" s="13" t="s">
        <v>359</v>
      </c>
      <c r="B337" s="428" t="s">
        <v>131</v>
      </c>
      <c r="C337" s="346">
        <f>C338-C339</f>
        <v>0</v>
      </c>
      <c r="D337" s="36">
        <f>D338-D339</f>
        <v>0</v>
      </c>
      <c r="E337" s="345"/>
      <c r="F337" s="346"/>
      <c r="G337" s="345"/>
      <c r="H337" s="346"/>
      <c r="I337" s="345"/>
      <c r="J337" s="346"/>
      <c r="K337" s="345"/>
      <c r="L337" s="776" t="s">
        <v>358</v>
      </c>
    </row>
    <row r="338" spans="1:12" s="106" customFormat="1" ht="11.25" customHeight="1" x14ac:dyDescent="0.15">
      <c r="A338" s="13" t="s">
        <v>357</v>
      </c>
      <c r="B338" s="428" t="s">
        <v>131</v>
      </c>
      <c r="C338" s="341"/>
      <c r="D338" s="16"/>
      <c r="E338" s="301"/>
      <c r="F338" s="301"/>
      <c r="G338" s="301"/>
      <c r="H338" s="301"/>
      <c r="I338" s="301"/>
      <c r="J338" s="301"/>
      <c r="K338" s="301"/>
      <c r="L338" s="777"/>
    </row>
    <row r="339" spans="1:12" s="106" customFormat="1" ht="11.25" customHeight="1" x14ac:dyDescent="0.15">
      <c r="A339" s="9" t="s">
        <v>356</v>
      </c>
      <c r="B339" s="427" t="s">
        <v>131</v>
      </c>
      <c r="C339" s="426"/>
      <c r="D339" s="7"/>
      <c r="E339" s="301"/>
      <c r="F339" s="301"/>
      <c r="G339" s="301"/>
      <c r="H339" s="301"/>
      <c r="I339" s="301"/>
      <c r="J339" s="301"/>
      <c r="K339" s="301"/>
      <c r="L339" s="778"/>
    </row>
    <row r="340" spans="1:12" s="106" customFormat="1" ht="21.75" customHeight="1" x14ac:dyDescent="0.15">
      <c r="A340" s="439" t="s">
        <v>363</v>
      </c>
      <c r="B340" s="438"/>
      <c r="C340" s="436"/>
      <c r="D340" s="437"/>
      <c r="E340" s="435"/>
      <c r="F340" s="436"/>
      <c r="G340" s="435"/>
      <c r="H340" s="436"/>
      <c r="I340" s="435"/>
      <c r="J340" s="436"/>
      <c r="K340" s="435"/>
      <c r="L340" s="256"/>
    </row>
    <row r="341" spans="1:12" s="106" customFormat="1" ht="11.25" customHeight="1" x14ac:dyDescent="0.15">
      <c r="A341" s="13" t="s">
        <v>359</v>
      </c>
      <c r="B341" s="428" t="s">
        <v>131</v>
      </c>
      <c r="C341" s="346">
        <f t="shared" ref="C341:K341" si="48">C342-C343</f>
        <v>-653</v>
      </c>
      <c r="D341" s="36">
        <f t="shared" si="48"/>
        <v>-16442</v>
      </c>
      <c r="E341" s="345">
        <f t="shared" si="48"/>
        <v>-10290</v>
      </c>
      <c r="F341" s="346">
        <f t="shared" si="48"/>
        <v>-5130</v>
      </c>
      <c r="G341" s="345">
        <f t="shared" si="48"/>
        <v>-5135</v>
      </c>
      <c r="H341" s="346">
        <f t="shared" si="48"/>
        <v>-3220</v>
      </c>
      <c r="I341" s="345">
        <f t="shared" si="48"/>
        <v>-3230</v>
      </c>
      <c r="J341" s="346">
        <f t="shared" si="48"/>
        <v>-2250</v>
      </c>
      <c r="K341" s="345">
        <f t="shared" si="48"/>
        <v>-2270</v>
      </c>
      <c r="L341" s="256"/>
    </row>
    <row r="342" spans="1:12" s="106" customFormat="1" ht="11.25" customHeight="1" x14ac:dyDescent="0.15">
      <c r="A342" s="13" t="s">
        <v>357</v>
      </c>
      <c r="B342" s="428" t="s">
        <v>131</v>
      </c>
      <c r="C342" s="341"/>
      <c r="D342" s="15"/>
      <c r="E342" s="301"/>
      <c r="F342" s="302"/>
      <c r="G342" s="301"/>
      <c r="H342" s="302"/>
      <c r="I342" s="301"/>
      <c r="J342" s="302"/>
      <c r="K342" s="301"/>
      <c r="L342" s="256"/>
    </row>
    <row r="343" spans="1:12" s="106" customFormat="1" ht="11.25" customHeight="1" x14ac:dyDescent="0.15">
      <c r="A343" s="13" t="s">
        <v>356</v>
      </c>
      <c r="B343" s="428" t="s">
        <v>131</v>
      </c>
      <c r="C343" s="341">
        <v>653</v>
      </c>
      <c r="D343" s="15">
        <v>16442</v>
      </c>
      <c r="E343" s="344">
        <v>10290</v>
      </c>
      <c r="F343" s="344">
        <v>5130</v>
      </c>
      <c r="G343" s="344">
        <v>5135</v>
      </c>
      <c r="H343" s="344">
        <v>3220</v>
      </c>
      <c r="I343" s="344">
        <v>3230</v>
      </c>
      <c r="J343" s="344">
        <v>2250</v>
      </c>
      <c r="K343" s="344">
        <v>2270</v>
      </c>
      <c r="L343" s="256"/>
    </row>
    <row r="344" spans="1:12" s="106" customFormat="1" ht="23.25" customHeight="1" x14ac:dyDescent="0.15">
      <c r="A344" s="434" t="s">
        <v>360</v>
      </c>
      <c r="B344" s="433"/>
      <c r="C344" s="431"/>
      <c r="D344" s="432"/>
      <c r="E344" s="430"/>
      <c r="F344" s="431"/>
      <c r="G344" s="430"/>
      <c r="H344" s="431"/>
      <c r="I344" s="430"/>
      <c r="J344" s="431"/>
      <c r="K344" s="430"/>
      <c r="L344" s="429"/>
    </row>
    <row r="345" spans="1:12" s="106" customFormat="1" ht="11.25" customHeight="1" x14ac:dyDescent="0.15">
      <c r="A345" s="13" t="s">
        <v>359</v>
      </c>
      <c r="B345" s="428" t="s">
        <v>131</v>
      </c>
      <c r="C345" s="346">
        <f>C346-C347</f>
        <v>-653</v>
      </c>
      <c r="D345" s="36">
        <f>D346-D347</f>
        <v>-16442</v>
      </c>
      <c r="E345" s="345"/>
      <c r="F345" s="346"/>
      <c r="G345" s="345"/>
      <c r="H345" s="346"/>
      <c r="I345" s="345"/>
      <c r="J345" s="346"/>
      <c r="K345" s="345"/>
      <c r="L345" s="776" t="s">
        <v>358</v>
      </c>
    </row>
    <row r="346" spans="1:12" s="106" customFormat="1" ht="11.25" customHeight="1" x14ac:dyDescent="0.15">
      <c r="A346" s="13" t="s">
        <v>357</v>
      </c>
      <c r="B346" s="428" t="s">
        <v>131</v>
      </c>
      <c r="C346" s="341"/>
      <c r="D346" s="16"/>
      <c r="E346" s="301"/>
      <c r="F346" s="301"/>
      <c r="G346" s="301"/>
      <c r="H346" s="301"/>
      <c r="I346" s="301"/>
      <c r="J346" s="301"/>
      <c r="K346" s="301"/>
      <c r="L346" s="777"/>
    </row>
    <row r="347" spans="1:12" s="106" customFormat="1" ht="11.25" customHeight="1" x14ac:dyDescent="0.15">
      <c r="A347" s="9" t="s">
        <v>356</v>
      </c>
      <c r="B347" s="427" t="s">
        <v>131</v>
      </c>
      <c r="C347" s="426">
        <v>653</v>
      </c>
      <c r="D347" s="7">
        <v>16442</v>
      </c>
      <c r="E347" s="301">
        <v>10290</v>
      </c>
      <c r="F347" s="301">
        <v>5130</v>
      </c>
      <c r="G347" s="344">
        <v>5135</v>
      </c>
      <c r="H347" s="301">
        <v>3220</v>
      </c>
      <c r="I347" s="344">
        <v>3230</v>
      </c>
      <c r="J347" s="301">
        <v>2250</v>
      </c>
      <c r="K347" s="344">
        <v>2270</v>
      </c>
      <c r="L347" s="778"/>
    </row>
    <row r="348" spans="1:12" s="106" customFormat="1" ht="32.25" customHeight="1" x14ac:dyDescent="0.15">
      <c r="A348" s="439" t="s">
        <v>362</v>
      </c>
      <c r="B348" s="438"/>
      <c r="C348" s="436"/>
      <c r="D348" s="437"/>
      <c r="E348" s="435"/>
      <c r="F348" s="436"/>
      <c r="G348" s="435"/>
      <c r="H348" s="436"/>
      <c r="I348" s="435"/>
      <c r="J348" s="436"/>
      <c r="K348" s="435"/>
      <c r="L348" s="256"/>
    </row>
    <row r="349" spans="1:12" s="106" customFormat="1" ht="11.25" customHeight="1" x14ac:dyDescent="0.15">
      <c r="A349" s="13" t="s">
        <v>359</v>
      </c>
      <c r="B349" s="428" t="s">
        <v>131</v>
      </c>
      <c r="C349" s="346">
        <f t="shared" ref="C349:K349" si="49">C350-C351</f>
        <v>0</v>
      </c>
      <c r="D349" s="36">
        <f t="shared" si="49"/>
        <v>0</v>
      </c>
      <c r="E349" s="345">
        <f t="shared" si="49"/>
        <v>0</v>
      </c>
      <c r="F349" s="346">
        <f t="shared" si="49"/>
        <v>0</v>
      </c>
      <c r="G349" s="345">
        <f t="shared" si="49"/>
        <v>0</v>
      </c>
      <c r="H349" s="346">
        <f t="shared" si="49"/>
        <v>0</v>
      </c>
      <c r="I349" s="345">
        <f t="shared" si="49"/>
        <v>0</v>
      </c>
      <c r="J349" s="346">
        <f t="shared" si="49"/>
        <v>0</v>
      </c>
      <c r="K349" s="345">
        <f t="shared" si="49"/>
        <v>0</v>
      </c>
      <c r="L349" s="256"/>
    </row>
    <row r="350" spans="1:12" s="106" customFormat="1" ht="11.25" customHeight="1" x14ac:dyDescent="0.15">
      <c r="A350" s="13" t="s">
        <v>357</v>
      </c>
      <c r="B350" s="428" t="s">
        <v>131</v>
      </c>
      <c r="C350" s="341"/>
      <c r="D350" s="15"/>
      <c r="E350" s="301"/>
      <c r="F350" s="302"/>
      <c r="G350" s="301"/>
      <c r="H350" s="302"/>
      <c r="I350" s="301"/>
      <c r="J350" s="302"/>
      <c r="K350" s="301"/>
      <c r="L350" s="256"/>
    </row>
    <row r="351" spans="1:12" s="106" customFormat="1" ht="11.25" customHeight="1" x14ac:dyDescent="0.15">
      <c r="A351" s="13" t="s">
        <v>356</v>
      </c>
      <c r="B351" s="428" t="s">
        <v>131</v>
      </c>
      <c r="C351" s="341"/>
      <c r="D351" s="15"/>
      <c r="E351" s="301"/>
      <c r="F351" s="302"/>
      <c r="G351" s="301"/>
      <c r="H351" s="302"/>
      <c r="I351" s="301"/>
      <c r="J351" s="302"/>
      <c r="K351" s="301"/>
      <c r="L351" s="256"/>
    </row>
    <row r="352" spans="1:12" s="106" customFormat="1" ht="22.5" customHeight="1" x14ac:dyDescent="0.15">
      <c r="A352" s="434" t="s">
        <v>360</v>
      </c>
      <c r="B352" s="433"/>
      <c r="C352" s="431"/>
      <c r="D352" s="432"/>
      <c r="E352" s="430"/>
      <c r="F352" s="431"/>
      <c r="G352" s="430"/>
      <c r="H352" s="431"/>
      <c r="I352" s="430"/>
      <c r="J352" s="431"/>
      <c r="K352" s="430"/>
      <c r="L352" s="429"/>
    </row>
    <row r="353" spans="1:12" s="106" customFormat="1" ht="11.25" customHeight="1" x14ac:dyDescent="0.15">
      <c r="A353" s="13" t="s">
        <v>359</v>
      </c>
      <c r="B353" s="428" t="s">
        <v>131</v>
      </c>
      <c r="C353" s="346">
        <f>C354-C355</f>
        <v>0</v>
      </c>
      <c r="D353" s="36">
        <f>D354-D355</f>
        <v>0</v>
      </c>
      <c r="E353" s="345"/>
      <c r="F353" s="346"/>
      <c r="G353" s="345"/>
      <c r="H353" s="346"/>
      <c r="I353" s="345"/>
      <c r="J353" s="346"/>
      <c r="K353" s="345"/>
      <c r="L353" s="776" t="s">
        <v>358</v>
      </c>
    </row>
    <row r="354" spans="1:12" s="106" customFormat="1" ht="11.25" customHeight="1" x14ac:dyDescent="0.15">
      <c r="A354" s="13" t="s">
        <v>357</v>
      </c>
      <c r="B354" s="428" t="s">
        <v>131</v>
      </c>
      <c r="C354" s="341"/>
      <c r="D354" s="16"/>
      <c r="E354" s="301"/>
      <c r="F354" s="301"/>
      <c r="G354" s="301"/>
      <c r="H354" s="301"/>
      <c r="I354" s="301"/>
      <c r="J354" s="301"/>
      <c r="K354" s="301"/>
      <c r="L354" s="777"/>
    </row>
    <row r="355" spans="1:12" s="106" customFormat="1" ht="11.25" customHeight="1" x14ac:dyDescent="0.15">
      <c r="A355" s="9" t="s">
        <v>356</v>
      </c>
      <c r="B355" s="427" t="s">
        <v>131</v>
      </c>
      <c r="C355" s="426"/>
      <c r="D355" s="7"/>
      <c r="E355" s="301"/>
      <c r="F355" s="301"/>
      <c r="G355" s="301"/>
      <c r="H355" s="301"/>
      <c r="I355" s="301"/>
      <c r="J355" s="301"/>
      <c r="K355" s="301"/>
      <c r="L355" s="778"/>
    </row>
    <row r="356" spans="1:12" s="106" customFormat="1" ht="25.5" customHeight="1" x14ac:dyDescent="0.15">
      <c r="A356" s="439" t="s">
        <v>361</v>
      </c>
      <c r="B356" s="438"/>
      <c r="C356" s="436"/>
      <c r="D356" s="437"/>
      <c r="E356" s="435"/>
      <c r="F356" s="436"/>
      <c r="G356" s="435"/>
      <c r="H356" s="436"/>
      <c r="I356" s="435"/>
      <c r="J356" s="436"/>
      <c r="K356" s="435"/>
      <c r="L356" s="256"/>
    </row>
    <row r="357" spans="1:12" s="106" customFormat="1" ht="11.25" customHeight="1" x14ac:dyDescent="0.15">
      <c r="A357" s="13" t="s">
        <v>359</v>
      </c>
      <c r="B357" s="428" t="s">
        <v>131</v>
      </c>
      <c r="C357" s="346">
        <f t="shared" ref="C357:K357" si="50">C358-C359</f>
        <v>1768</v>
      </c>
      <c r="D357" s="36">
        <f t="shared" si="50"/>
        <v>26</v>
      </c>
      <c r="E357" s="345">
        <f t="shared" si="50"/>
        <v>3</v>
      </c>
      <c r="F357" s="346">
        <f t="shared" si="50"/>
        <v>2</v>
      </c>
      <c r="G357" s="345">
        <f t="shared" si="50"/>
        <v>4</v>
      </c>
      <c r="H357" s="346">
        <f t="shared" si="50"/>
        <v>8</v>
      </c>
      <c r="I357" s="345">
        <f t="shared" si="50"/>
        <v>10</v>
      </c>
      <c r="J357" s="346">
        <f t="shared" si="50"/>
        <v>15</v>
      </c>
      <c r="K357" s="345">
        <f t="shared" si="50"/>
        <v>17</v>
      </c>
      <c r="L357" s="256"/>
    </row>
    <row r="358" spans="1:12" s="106" customFormat="1" ht="11.25" customHeight="1" x14ac:dyDescent="0.15">
      <c r="A358" s="13" t="s">
        <v>357</v>
      </c>
      <c r="B358" s="428" t="s">
        <v>131</v>
      </c>
      <c r="C358" s="341">
        <v>1778</v>
      </c>
      <c r="D358" s="15">
        <v>41</v>
      </c>
      <c r="E358" s="301">
        <v>20</v>
      </c>
      <c r="F358" s="302">
        <v>18</v>
      </c>
      <c r="G358" s="301">
        <v>19</v>
      </c>
      <c r="H358" s="302">
        <v>22</v>
      </c>
      <c r="I358" s="301">
        <v>23</v>
      </c>
      <c r="J358" s="302">
        <v>25</v>
      </c>
      <c r="K358" s="301">
        <v>26</v>
      </c>
      <c r="L358" s="256"/>
    </row>
    <row r="359" spans="1:12" s="106" customFormat="1" ht="11.25" customHeight="1" x14ac:dyDescent="0.15">
      <c r="A359" s="13" t="s">
        <v>356</v>
      </c>
      <c r="B359" s="428" t="s">
        <v>131</v>
      </c>
      <c r="C359" s="341">
        <v>10</v>
      </c>
      <c r="D359" s="15">
        <v>15</v>
      </c>
      <c r="E359" s="301">
        <v>17</v>
      </c>
      <c r="F359" s="302">
        <v>16</v>
      </c>
      <c r="G359" s="312">
        <v>15</v>
      </c>
      <c r="H359" s="302">
        <v>14</v>
      </c>
      <c r="I359" s="312">
        <v>13</v>
      </c>
      <c r="J359" s="302">
        <v>10</v>
      </c>
      <c r="K359" s="312">
        <v>9</v>
      </c>
      <c r="L359" s="256"/>
    </row>
    <row r="360" spans="1:12" s="106" customFormat="1" ht="23.25" customHeight="1" x14ac:dyDescent="0.15">
      <c r="A360" s="434" t="s">
        <v>360</v>
      </c>
      <c r="B360" s="433"/>
      <c r="C360" s="431"/>
      <c r="D360" s="432"/>
      <c r="E360" s="430"/>
      <c r="F360" s="431"/>
      <c r="G360" s="430"/>
      <c r="H360" s="431"/>
      <c r="I360" s="430"/>
      <c r="J360" s="431"/>
      <c r="K360" s="430"/>
      <c r="L360" s="429"/>
    </row>
    <row r="361" spans="1:12" s="106" customFormat="1" ht="11.25" customHeight="1" x14ac:dyDescent="0.15">
      <c r="A361" s="13" t="s">
        <v>359</v>
      </c>
      <c r="B361" s="428" t="s">
        <v>131</v>
      </c>
      <c r="C361" s="346">
        <f>C362-C363</f>
        <v>1610</v>
      </c>
      <c r="D361" s="36">
        <f>D362-D363</f>
        <v>0</v>
      </c>
      <c r="E361" s="345"/>
      <c r="F361" s="346"/>
      <c r="G361" s="345"/>
      <c r="H361" s="346"/>
      <c r="I361" s="345"/>
      <c r="J361" s="346"/>
      <c r="K361" s="345"/>
      <c r="L361" s="776" t="s">
        <v>358</v>
      </c>
    </row>
    <row r="362" spans="1:12" s="106" customFormat="1" ht="11.25" customHeight="1" x14ac:dyDescent="0.15">
      <c r="A362" s="13" t="s">
        <v>357</v>
      </c>
      <c r="B362" s="428" t="s">
        <v>131</v>
      </c>
      <c r="C362" s="341">
        <v>1610</v>
      </c>
      <c r="D362" s="16"/>
      <c r="E362" s="301"/>
      <c r="F362" s="301"/>
      <c r="G362" s="301"/>
      <c r="H362" s="301"/>
      <c r="I362" s="301"/>
      <c r="J362" s="301"/>
      <c r="K362" s="301"/>
      <c r="L362" s="777"/>
    </row>
    <row r="363" spans="1:12" s="106" customFormat="1" ht="11.25" customHeight="1" x14ac:dyDescent="0.15">
      <c r="A363" s="9" t="s">
        <v>356</v>
      </c>
      <c r="B363" s="427" t="s">
        <v>131</v>
      </c>
      <c r="C363" s="426"/>
      <c r="D363" s="7"/>
      <c r="E363" s="301"/>
      <c r="F363" s="301"/>
      <c r="G363" s="301"/>
      <c r="H363" s="301"/>
      <c r="I363" s="301"/>
      <c r="J363" s="301"/>
      <c r="K363" s="301"/>
      <c r="L363" s="778"/>
    </row>
    <row r="364" spans="1:12" ht="11.25" customHeight="1" x14ac:dyDescent="0.2">
      <c r="C364" s="291"/>
      <c r="D364" s="291"/>
      <c r="E364" s="291"/>
    </row>
    <row r="365" spans="1:12" ht="11.25" customHeight="1" x14ac:dyDescent="0.2">
      <c r="C365" s="291"/>
      <c r="D365" s="291"/>
      <c r="E365" s="291"/>
    </row>
    <row r="366" spans="1:12" ht="11.25" customHeight="1" x14ac:dyDescent="0.2">
      <c r="C366" s="291"/>
      <c r="D366" s="291"/>
      <c r="E366" s="291"/>
    </row>
    <row r="367" spans="1:12" ht="11.25" customHeight="1" x14ac:dyDescent="0.2">
      <c r="C367" s="291"/>
      <c r="D367" s="291"/>
      <c r="E367" s="291"/>
    </row>
    <row r="368" spans="1:12" ht="11.25" customHeight="1" x14ac:dyDescent="0.2">
      <c r="C368" s="291"/>
      <c r="D368" s="291"/>
      <c r="E368" s="291"/>
    </row>
    <row r="369" spans="3:5" ht="11.25" customHeight="1" x14ac:dyDescent="0.2">
      <c r="C369" s="291"/>
      <c r="D369" s="291"/>
      <c r="E369" s="291"/>
    </row>
    <row r="370" spans="3:5" ht="11.25" customHeight="1" x14ac:dyDescent="0.2">
      <c r="C370" s="291"/>
      <c r="D370" s="291"/>
      <c r="E370" s="291"/>
    </row>
    <row r="371" spans="3:5" ht="11.25" customHeight="1" x14ac:dyDescent="0.2">
      <c r="C371" s="291"/>
      <c r="D371" s="291"/>
      <c r="E371" s="291"/>
    </row>
    <row r="372" spans="3:5" ht="11.25" customHeight="1" x14ac:dyDescent="0.2">
      <c r="C372" s="291"/>
      <c r="D372" s="291"/>
      <c r="E372" s="291"/>
    </row>
    <row r="373" spans="3:5" ht="11.25" customHeight="1" x14ac:dyDescent="0.2">
      <c r="C373" s="291"/>
      <c r="D373" s="291"/>
      <c r="E373" s="291"/>
    </row>
    <row r="374" spans="3:5" ht="11.25" customHeight="1" x14ac:dyDescent="0.2">
      <c r="C374" s="425"/>
      <c r="D374" s="425"/>
      <c r="E374" s="425"/>
    </row>
    <row r="375" spans="3:5" ht="11.25" customHeight="1" x14ac:dyDescent="0.2">
      <c r="C375" s="425"/>
      <c r="D375" s="425"/>
      <c r="E375" s="425"/>
    </row>
  </sheetData>
  <sheetProtection sheet="1" objects="1"/>
  <mergeCells count="55">
    <mergeCell ref="L65:L67"/>
    <mergeCell ref="L73:L75"/>
    <mergeCell ref="L81:L83"/>
    <mergeCell ref="L89:L91"/>
    <mergeCell ref="L273:L275"/>
    <mergeCell ref="L153:L155"/>
    <mergeCell ref="L161:L163"/>
    <mergeCell ref="L169:L171"/>
    <mergeCell ref="L177:L179"/>
    <mergeCell ref="L233:L235"/>
    <mergeCell ref="L217:L219"/>
    <mergeCell ref="L225:L227"/>
    <mergeCell ref="L241:L243"/>
    <mergeCell ref="A1:A3"/>
    <mergeCell ref="B1:B3"/>
    <mergeCell ref="F1:K1"/>
    <mergeCell ref="L1:L3"/>
    <mergeCell ref="C2:C3"/>
    <mergeCell ref="D2:D3"/>
    <mergeCell ref="E2:E3"/>
    <mergeCell ref="F2:G2"/>
    <mergeCell ref="H2:I2"/>
    <mergeCell ref="J2:K2"/>
    <mergeCell ref="L10:L12"/>
    <mergeCell ref="L17:L19"/>
    <mergeCell ref="L25:L27"/>
    <mergeCell ref="L33:L35"/>
    <mergeCell ref="L41:L43"/>
    <mergeCell ref="L49:L51"/>
    <mergeCell ref="L249:L251"/>
    <mergeCell ref="L257:L259"/>
    <mergeCell ref="L265:L267"/>
    <mergeCell ref="L129:L131"/>
    <mergeCell ref="L137:L139"/>
    <mergeCell ref="L185:L187"/>
    <mergeCell ref="L193:L195"/>
    <mergeCell ref="L201:L203"/>
    <mergeCell ref="L209:L211"/>
    <mergeCell ref="L145:L147"/>
    <mergeCell ref="L97:L99"/>
    <mergeCell ref="L105:L107"/>
    <mergeCell ref="L113:L115"/>
    <mergeCell ref="L121:L123"/>
    <mergeCell ref="L57:L59"/>
    <mergeCell ref="L361:L363"/>
    <mergeCell ref="L281:L283"/>
    <mergeCell ref="L289:L291"/>
    <mergeCell ref="L297:L299"/>
    <mergeCell ref="L305:L307"/>
    <mergeCell ref="L313:L315"/>
    <mergeCell ref="L321:L323"/>
    <mergeCell ref="L337:L339"/>
    <mergeCell ref="L345:L347"/>
    <mergeCell ref="L353:L355"/>
    <mergeCell ref="L329:L331"/>
  </mergeCells>
  <conditionalFormatting sqref="C7">
    <cfRule type="cellIs" dxfId="1599" priority="4" stopIfTrue="1" operator="lessThan">
      <formula>$C$11</formula>
    </cfRule>
  </conditionalFormatting>
  <conditionalFormatting sqref="D7">
    <cfRule type="cellIs" dxfId="1598" priority="5" stopIfTrue="1" operator="lessThan">
      <formula>$D$11</formula>
    </cfRule>
  </conditionalFormatting>
  <conditionalFormatting sqref="G7">
    <cfRule type="cellIs" dxfId="1597" priority="6" stopIfTrue="1" operator="lessThan">
      <formula>$F$7</formula>
    </cfRule>
    <cfRule type="cellIs" dxfId="1596" priority="7" stopIfTrue="1" operator="lessThan">
      <formula>$F$7</formula>
    </cfRule>
  </conditionalFormatting>
  <conditionalFormatting sqref="I7">
    <cfRule type="cellIs" dxfId="1595" priority="8" stopIfTrue="1" operator="lessThan">
      <formula>$H$7</formula>
    </cfRule>
  </conditionalFormatting>
  <conditionalFormatting sqref="K7">
    <cfRule type="cellIs" dxfId="1594" priority="9" stopIfTrue="1" operator="lessThan">
      <formula>$J$7</formula>
    </cfRule>
  </conditionalFormatting>
  <conditionalFormatting sqref="C8">
    <cfRule type="cellIs" dxfId="1593" priority="10" stopIfTrue="1" operator="lessThan">
      <formula>$C$12</formula>
    </cfRule>
  </conditionalFormatting>
  <conditionalFormatting sqref="D8">
    <cfRule type="cellIs" dxfId="1592" priority="11" stopIfTrue="1" operator="lessThan">
      <formula>$D$12</formula>
    </cfRule>
  </conditionalFormatting>
  <conditionalFormatting sqref="G8">
    <cfRule type="cellIs" dxfId="1591" priority="12" stopIfTrue="1" operator="lessThan">
      <formula>$F$8</formula>
    </cfRule>
    <cfRule type="cellIs" dxfId="1590" priority="13" stopIfTrue="1" operator="greaterThan">
      <formula>$F$8</formula>
    </cfRule>
  </conditionalFormatting>
  <conditionalFormatting sqref="I8">
    <cfRule type="cellIs" dxfId="1589" priority="14" stopIfTrue="1" operator="lessThan">
      <formula>$H$8</formula>
    </cfRule>
  </conditionalFormatting>
  <conditionalFormatting sqref="K8">
    <cfRule type="cellIs" dxfId="1588" priority="15" stopIfTrue="1" operator="lessThan">
      <formula>$J$8</formula>
    </cfRule>
  </conditionalFormatting>
  <conditionalFormatting sqref="C14">
    <cfRule type="cellIs" dxfId="1587" priority="16" stopIfTrue="1" operator="lessThan">
      <formula>$C$18</formula>
    </cfRule>
  </conditionalFormatting>
  <conditionalFormatting sqref="D14">
    <cfRule type="cellIs" dxfId="1586" priority="17" stopIfTrue="1" operator="lessThan">
      <formula>$D$18</formula>
    </cfRule>
  </conditionalFormatting>
  <conditionalFormatting sqref="I14">
    <cfRule type="cellIs" dxfId="1585" priority="18" stopIfTrue="1" operator="lessThan">
      <formula>$H$14</formula>
    </cfRule>
  </conditionalFormatting>
  <conditionalFormatting sqref="K14">
    <cfRule type="cellIs" dxfId="1584" priority="19" stopIfTrue="1" operator="lessThan">
      <formula>$J$14</formula>
    </cfRule>
  </conditionalFormatting>
  <conditionalFormatting sqref="C15">
    <cfRule type="cellIs" dxfId="1583" priority="20" stopIfTrue="1" operator="lessThan">
      <formula>$C$19</formula>
    </cfRule>
  </conditionalFormatting>
  <conditionalFormatting sqref="D15">
    <cfRule type="cellIs" dxfId="1582" priority="21" stopIfTrue="1" operator="lessThan">
      <formula>$D$19</formula>
    </cfRule>
  </conditionalFormatting>
  <conditionalFormatting sqref="I15">
    <cfRule type="cellIs" dxfId="1581" priority="22" stopIfTrue="1" operator="lessThan">
      <formula>$H$15</formula>
    </cfRule>
  </conditionalFormatting>
  <conditionalFormatting sqref="K15">
    <cfRule type="cellIs" dxfId="1580" priority="23" stopIfTrue="1" operator="lessThan">
      <formula>$J$15</formula>
    </cfRule>
  </conditionalFormatting>
  <conditionalFormatting sqref="C22">
    <cfRule type="cellIs" dxfId="1579" priority="24" stopIfTrue="1" operator="lessThan">
      <formula>$C$26</formula>
    </cfRule>
  </conditionalFormatting>
  <conditionalFormatting sqref="D22">
    <cfRule type="cellIs" dxfId="1578" priority="25" stopIfTrue="1" operator="lessThan">
      <formula>$D$26</formula>
    </cfRule>
  </conditionalFormatting>
  <conditionalFormatting sqref="G22">
    <cfRule type="cellIs" dxfId="1577" priority="26" stopIfTrue="1" operator="lessThan">
      <formula>$F$22</formula>
    </cfRule>
  </conditionalFormatting>
  <conditionalFormatting sqref="I22">
    <cfRule type="cellIs" dxfId="1576" priority="27" stopIfTrue="1" operator="lessThan">
      <formula>$H$22</formula>
    </cfRule>
  </conditionalFormatting>
  <conditionalFormatting sqref="K22">
    <cfRule type="cellIs" dxfId="1575" priority="28" stopIfTrue="1" operator="lessThan">
      <formula>$J$22</formula>
    </cfRule>
  </conditionalFormatting>
  <conditionalFormatting sqref="C23">
    <cfRule type="cellIs" dxfId="1574" priority="29" stopIfTrue="1" operator="lessThan">
      <formula>$C$27</formula>
    </cfRule>
  </conditionalFormatting>
  <conditionalFormatting sqref="D23:E23">
    <cfRule type="cellIs" dxfId="1573" priority="30" stopIfTrue="1" operator="lessThan">
      <formula>$D$27</formula>
    </cfRule>
  </conditionalFormatting>
  <conditionalFormatting sqref="C30">
    <cfRule type="cellIs" dxfId="1572" priority="31" stopIfTrue="1" operator="lessThan">
      <formula>$C$34</formula>
    </cfRule>
  </conditionalFormatting>
  <conditionalFormatting sqref="D30">
    <cfRule type="cellIs" dxfId="1571" priority="32" stopIfTrue="1" operator="lessThan">
      <formula>$D$34</formula>
    </cfRule>
  </conditionalFormatting>
  <conditionalFormatting sqref="G30">
    <cfRule type="cellIs" dxfId="1570" priority="33" stopIfTrue="1" operator="lessThan">
      <formula>$F$30</formula>
    </cfRule>
  </conditionalFormatting>
  <conditionalFormatting sqref="I30">
    <cfRule type="cellIs" dxfId="1569" priority="34" stopIfTrue="1" operator="lessThan">
      <formula>$H$30</formula>
    </cfRule>
  </conditionalFormatting>
  <conditionalFormatting sqref="K30">
    <cfRule type="cellIs" dxfId="1568" priority="35" stopIfTrue="1" operator="lessThan">
      <formula>$J$30</formula>
    </cfRule>
  </conditionalFormatting>
  <conditionalFormatting sqref="C31">
    <cfRule type="cellIs" dxfId="1567" priority="36" stopIfTrue="1" operator="lessThan">
      <formula>$C$35</formula>
    </cfRule>
  </conditionalFormatting>
  <conditionalFormatting sqref="D31:K31">
    <cfRule type="cellIs" dxfId="1566" priority="37" stopIfTrue="1" operator="lessThan">
      <formula>$D$35</formula>
    </cfRule>
  </conditionalFormatting>
  <conditionalFormatting sqref="C38">
    <cfRule type="cellIs" dxfId="1565" priority="38" stopIfTrue="1" operator="lessThan">
      <formula>$C$42</formula>
    </cfRule>
  </conditionalFormatting>
  <conditionalFormatting sqref="D38">
    <cfRule type="cellIs" dxfId="1564" priority="39" stopIfTrue="1" operator="lessThan">
      <formula>$D$42</formula>
    </cfRule>
  </conditionalFormatting>
  <conditionalFormatting sqref="G38">
    <cfRule type="cellIs" dxfId="1563" priority="40" stopIfTrue="1" operator="lessThan">
      <formula>$F$38</formula>
    </cfRule>
  </conditionalFormatting>
  <conditionalFormatting sqref="I38">
    <cfRule type="cellIs" dxfId="1562" priority="41" stopIfTrue="1" operator="lessThan">
      <formula>$H$38</formula>
    </cfRule>
  </conditionalFormatting>
  <conditionalFormatting sqref="K38">
    <cfRule type="cellIs" dxfId="1561" priority="42" stopIfTrue="1" operator="lessThan">
      <formula>$J$38</formula>
    </cfRule>
  </conditionalFormatting>
  <conditionalFormatting sqref="C39">
    <cfRule type="cellIs" dxfId="1560" priority="43" stopIfTrue="1" operator="lessThan">
      <formula>$C$43</formula>
    </cfRule>
  </conditionalFormatting>
  <conditionalFormatting sqref="D39">
    <cfRule type="cellIs" dxfId="1559" priority="44" stopIfTrue="1" operator="lessThan">
      <formula>$D$43</formula>
    </cfRule>
  </conditionalFormatting>
  <conditionalFormatting sqref="G39">
    <cfRule type="cellIs" dxfId="1558" priority="45" stopIfTrue="1" operator="lessThan">
      <formula>$F$39</formula>
    </cfRule>
  </conditionalFormatting>
  <conditionalFormatting sqref="I39">
    <cfRule type="cellIs" dxfId="1557" priority="46" stopIfTrue="1" operator="lessThan">
      <formula>$H$39</formula>
    </cfRule>
  </conditionalFormatting>
  <conditionalFormatting sqref="K39">
    <cfRule type="cellIs" dxfId="1556" priority="47" stopIfTrue="1" operator="lessThan">
      <formula>$J$39</formula>
    </cfRule>
  </conditionalFormatting>
  <conditionalFormatting sqref="C46">
    <cfRule type="cellIs" dxfId="1555" priority="48" stopIfTrue="1" operator="lessThan">
      <formula>$C$50</formula>
    </cfRule>
  </conditionalFormatting>
  <conditionalFormatting sqref="D46">
    <cfRule type="cellIs" dxfId="1554" priority="49" stopIfTrue="1" operator="lessThan">
      <formula>$D$50</formula>
    </cfRule>
  </conditionalFormatting>
  <conditionalFormatting sqref="C47">
    <cfRule type="cellIs" dxfId="1553" priority="50" stopIfTrue="1" operator="lessThan">
      <formula>$C$51</formula>
    </cfRule>
  </conditionalFormatting>
  <conditionalFormatting sqref="D47">
    <cfRule type="cellIs" dxfId="1552" priority="51" stopIfTrue="1" operator="lessThan">
      <formula>$D$51</formula>
    </cfRule>
  </conditionalFormatting>
  <conditionalFormatting sqref="G47">
    <cfRule type="cellIs" dxfId="1551" priority="52" stopIfTrue="1" operator="lessThan">
      <formula>$F$47</formula>
    </cfRule>
  </conditionalFormatting>
  <conditionalFormatting sqref="I47">
    <cfRule type="cellIs" dxfId="1550" priority="53" stopIfTrue="1" operator="lessThan">
      <formula>$H$47</formula>
    </cfRule>
  </conditionalFormatting>
  <conditionalFormatting sqref="K47">
    <cfRule type="cellIs" dxfId="1549" priority="54" stopIfTrue="1" operator="lessThan">
      <formula>$J$47</formula>
    </cfRule>
  </conditionalFormatting>
  <conditionalFormatting sqref="C54">
    <cfRule type="cellIs" dxfId="1548" priority="55" stopIfTrue="1" operator="lessThan">
      <formula>$C$58</formula>
    </cfRule>
  </conditionalFormatting>
  <conditionalFormatting sqref="D54">
    <cfRule type="cellIs" dxfId="1547" priority="56" stopIfTrue="1" operator="lessThan">
      <formula>$D$58</formula>
    </cfRule>
  </conditionalFormatting>
  <conditionalFormatting sqref="G54">
    <cfRule type="cellIs" dxfId="1546" priority="57" stopIfTrue="1" operator="lessThan">
      <formula>$F$54</formula>
    </cfRule>
  </conditionalFormatting>
  <conditionalFormatting sqref="I54">
    <cfRule type="cellIs" dxfId="1545" priority="58" stopIfTrue="1" operator="lessThan">
      <formula>$H$54</formula>
    </cfRule>
  </conditionalFormatting>
  <conditionalFormatting sqref="K54">
    <cfRule type="cellIs" dxfId="1544" priority="59" stopIfTrue="1" operator="lessThan">
      <formula>$J$54</formula>
    </cfRule>
  </conditionalFormatting>
  <conditionalFormatting sqref="C55">
    <cfRule type="cellIs" dxfId="1543" priority="60" stopIfTrue="1" operator="lessThan">
      <formula>$C$59</formula>
    </cfRule>
  </conditionalFormatting>
  <conditionalFormatting sqref="D55">
    <cfRule type="cellIs" dxfId="1542" priority="61" stopIfTrue="1" operator="lessThan">
      <formula>$D$59</formula>
    </cfRule>
  </conditionalFormatting>
  <conditionalFormatting sqref="G55">
    <cfRule type="cellIs" dxfId="1541" priority="62" stopIfTrue="1" operator="lessThan">
      <formula>$F$55</formula>
    </cfRule>
  </conditionalFormatting>
  <conditionalFormatting sqref="I55">
    <cfRule type="cellIs" dxfId="1540" priority="63" stopIfTrue="1" operator="lessThan">
      <formula>$H$55</formula>
    </cfRule>
  </conditionalFormatting>
  <conditionalFormatting sqref="K55">
    <cfRule type="cellIs" dxfId="1539" priority="64" stopIfTrue="1" operator="lessThan">
      <formula>$J$55</formula>
    </cfRule>
  </conditionalFormatting>
  <conditionalFormatting sqref="C62">
    <cfRule type="cellIs" dxfId="1538" priority="65" stopIfTrue="1" operator="lessThan">
      <formula>$C$66</formula>
    </cfRule>
  </conditionalFormatting>
  <conditionalFormatting sqref="D62">
    <cfRule type="cellIs" dxfId="1537" priority="66" stopIfTrue="1" operator="lessThan">
      <formula>$D$66</formula>
    </cfRule>
  </conditionalFormatting>
  <conditionalFormatting sqref="G62">
    <cfRule type="cellIs" dxfId="1536" priority="67" stopIfTrue="1" operator="lessThan">
      <formula>$F$62</formula>
    </cfRule>
  </conditionalFormatting>
  <conditionalFormatting sqref="I62">
    <cfRule type="cellIs" dxfId="1535" priority="68" stopIfTrue="1" operator="lessThan">
      <formula>$H$62</formula>
    </cfRule>
  </conditionalFormatting>
  <conditionalFormatting sqref="K62">
    <cfRule type="cellIs" dxfId="1534" priority="69" stopIfTrue="1" operator="lessThan">
      <formula>$J$62</formula>
    </cfRule>
  </conditionalFormatting>
  <conditionalFormatting sqref="C63">
    <cfRule type="cellIs" dxfId="1533" priority="70" stopIfTrue="1" operator="lessThan">
      <formula>$C$67</formula>
    </cfRule>
  </conditionalFormatting>
  <conditionalFormatting sqref="D63">
    <cfRule type="cellIs" dxfId="1532" priority="71" stopIfTrue="1" operator="lessThan">
      <formula>$D$67</formula>
    </cfRule>
  </conditionalFormatting>
  <conditionalFormatting sqref="G63">
    <cfRule type="cellIs" dxfId="1531" priority="72" stopIfTrue="1" operator="lessThan">
      <formula>$F$63</formula>
    </cfRule>
  </conditionalFormatting>
  <conditionalFormatting sqref="I63">
    <cfRule type="cellIs" dxfId="1530" priority="73" stopIfTrue="1" operator="lessThan">
      <formula>$H$63</formula>
    </cfRule>
  </conditionalFormatting>
  <conditionalFormatting sqref="K63">
    <cfRule type="cellIs" dxfId="1529" priority="74" stopIfTrue="1" operator="lessThan">
      <formula>$J$63</formula>
    </cfRule>
  </conditionalFormatting>
  <conditionalFormatting sqref="C70">
    <cfRule type="cellIs" dxfId="1528" priority="75" stopIfTrue="1" operator="lessThan">
      <formula>$C$74</formula>
    </cfRule>
  </conditionalFormatting>
  <conditionalFormatting sqref="D70">
    <cfRule type="cellIs" dxfId="1527" priority="76" stopIfTrue="1" operator="lessThan">
      <formula>$D$74</formula>
    </cfRule>
  </conditionalFormatting>
  <conditionalFormatting sqref="G70">
    <cfRule type="cellIs" dxfId="1526" priority="77" stopIfTrue="1" operator="lessThan">
      <formula>$F$70</formula>
    </cfRule>
  </conditionalFormatting>
  <conditionalFormatting sqref="I70">
    <cfRule type="cellIs" dxfId="1525" priority="78" stopIfTrue="1" operator="lessThan">
      <formula>$H$70</formula>
    </cfRule>
  </conditionalFormatting>
  <conditionalFormatting sqref="K70">
    <cfRule type="cellIs" dxfId="1524" priority="79" stopIfTrue="1" operator="lessThan">
      <formula>$J$70</formula>
    </cfRule>
  </conditionalFormatting>
  <conditionalFormatting sqref="C71">
    <cfRule type="cellIs" dxfId="1523" priority="80" stopIfTrue="1" operator="lessThan">
      <formula>$C$75</formula>
    </cfRule>
  </conditionalFormatting>
  <conditionalFormatting sqref="D71">
    <cfRule type="cellIs" dxfId="1522" priority="81" stopIfTrue="1" operator="lessThan">
      <formula>$D$75</formula>
    </cfRule>
  </conditionalFormatting>
  <conditionalFormatting sqref="G71">
    <cfRule type="cellIs" dxfId="1521" priority="82" stopIfTrue="1" operator="lessThan">
      <formula>$F$71</formula>
    </cfRule>
  </conditionalFormatting>
  <conditionalFormatting sqref="I71">
    <cfRule type="cellIs" dxfId="1520" priority="83" stopIfTrue="1" operator="lessThan">
      <formula>$H$71</formula>
    </cfRule>
  </conditionalFormatting>
  <conditionalFormatting sqref="K71">
    <cfRule type="cellIs" dxfId="1519" priority="84" stopIfTrue="1" operator="lessThan">
      <formula>$J$71</formula>
    </cfRule>
  </conditionalFormatting>
  <conditionalFormatting sqref="C78">
    <cfRule type="cellIs" dxfId="1518" priority="85" stopIfTrue="1" operator="lessThan">
      <formula>$C$82</formula>
    </cfRule>
  </conditionalFormatting>
  <conditionalFormatting sqref="D78">
    <cfRule type="cellIs" dxfId="1517" priority="86" stopIfTrue="1" operator="lessThan">
      <formula>$D$82</formula>
    </cfRule>
  </conditionalFormatting>
  <conditionalFormatting sqref="G78">
    <cfRule type="cellIs" dxfId="1516" priority="87" stopIfTrue="1" operator="lessThan">
      <formula>$F$78</formula>
    </cfRule>
  </conditionalFormatting>
  <conditionalFormatting sqref="I78">
    <cfRule type="cellIs" dxfId="1515" priority="88" stopIfTrue="1" operator="lessThan">
      <formula>$H$78</formula>
    </cfRule>
  </conditionalFormatting>
  <conditionalFormatting sqref="K78">
    <cfRule type="cellIs" dxfId="1514" priority="89" stopIfTrue="1" operator="lessThan">
      <formula>$J$78</formula>
    </cfRule>
  </conditionalFormatting>
  <conditionalFormatting sqref="C79">
    <cfRule type="cellIs" dxfId="1513" priority="90" stopIfTrue="1" operator="lessThan">
      <formula>$C$83</formula>
    </cfRule>
  </conditionalFormatting>
  <conditionalFormatting sqref="D79">
    <cfRule type="cellIs" dxfId="1512" priority="91" stopIfTrue="1" operator="lessThan">
      <formula>$D$83</formula>
    </cfRule>
  </conditionalFormatting>
  <conditionalFormatting sqref="G79">
    <cfRule type="cellIs" dxfId="1511" priority="92" stopIfTrue="1" operator="lessThan">
      <formula>$F$79</formula>
    </cfRule>
  </conditionalFormatting>
  <conditionalFormatting sqref="I79">
    <cfRule type="cellIs" dxfId="1510" priority="93" stopIfTrue="1" operator="lessThan">
      <formula>$H$79</formula>
    </cfRule>
  </conditionalFormatting>
  <conditionalFormatting sqref="K79">
    <cfRule type="cellIs" dxfId="1509" priority="94" stopIfTrue="1" operator="lessThan">
      <formula>$J$79</formula>
    </cfRule>
  </conditionalFormatting>
  <conditionalFormatting sqref="C86">
    <cfRule type="cellIs" dxfId="1508" priority="95" stopIfTrue="1" operator="lessThan">
      <formula>$C$90</formula>
    </cfRule>
  </conditionalFormatting>
  <conditionalFormatting sqref="D86">
    <cfRule type="cellIs" dxfId="1507" priority="96" stopIfTrue="1" operator="lessThan">
      <formula>$D$90</formula>
    </cfRule>
  </conditionalFormatting>
  <conditionalFormatting sqref="G86">
    <cfRule type="cellIs" dxfId="1506" priority="97" stopIfTrue="1" operator="lessThan">
      <formula>$F$86</formula>
    </cfRule>
  </conditionalFormatting>
  <conditionalFormatting sqref="I86">
    <cfRule type="cellIs" dxfId="1505" priority="98" stopIfTrue="1" operator="lessThan">
      <formula>$H$86</formula>
    </cfRule>
  </conditionalFormatting>
  <conditionalFormatting sqref="K86">
    <cfRule type="cellIs" dxfId="1504" priority="99" stopIfTrue="1" operator="lessThan">
      <formula>$J$86</formula>
    </cfRule>
  </conditionalFormatting>
  <conditionalFormatting sqref="C87">
    <cfRule type="cellIs" dxfId="1503" priority="100" stopIfTrue="1" operator="lessThan">
      <formula>$C$91</formula>
    </cfRule>
  </conditionalFormatting>
  <conditionalFormatting sqref="D87">
    <cfRule type="cellIs" dxfId="1502" priority="101" stopIfTrue="1" operator="lessThan">
      <formula>$D$91</formula>
    </cfRule>
  </conditionalFormatting>
  <conditionalFormatting sqref="G87">
    <cfRule type="cellIs" dxfId="1501" priority="102" stopIfTrue="1" operator="lessThan">
      <formula>$F$87</formula>
    </cfRule>
  </conditionalFormatting>
  <conditionalFormatting sqref="I87">
    <cfRule type="cellIs" dxfId="1500" priority="103" stopIfTrue="1" operator="lessThan">
      <formula>$H$87</formula>
    </cfRule>
  </conditionalFormatting>
  <conditionalFormatting sqref="K87">
    <cfRule type="cellIs" dxfId="1499" priority="104" stopIfTrue="1" operator="lessThan">
      <formula>$J$87</formula>
    </cfRule>
  </conditionalFormatting>
  <conditionalFormatting sqref="C94">
    <cfRule type="cellIs" dxfId="1498" priority="105" stopIfTrue="1" operator="lessThan">
      <formula>$C$98</formula>
    </cfRule>
  </conditionalFormatting>
  <conditionalFormatting sqref="D94">
    <cfRule type="cellIs" dxfId="1497" priority="106" stopIfTrue="1" operator="lessThan">
      <formula>$D$98</formula>
    </cfRule>
  </conditionalFormatting>
  <conditionalFormatting sqref="G94">
    <cfRule type="cellIs" dxfId="1496" priority="107" stopIfTrue="1" operator="lessThan">
      <formula>$F$94</formula>
    </cfRule>
  </conditionalFormatting>
  <conditionalFormatting sqref="I94">
    <cfRule type="cellIs" dxfId="1495" priority="108" stopIfTrue="1" operator="lessThan">
      <formula>$H$94</formula>
    </cfRule>
  </conditionalFormatting>
  <conditionalFormatting sqref="K94">
    <cfRule type="cellIs" dxfId="1494" priority="109" stopIfTrue="1" operator="lessThan">
      <formula>$J$94</formula>
    </cfRule>
  </conditionalFormatting>
  <conditionalFormatting sqref="C95">
    <cfRule type="cellIs" dxfId="1493" priority="110" stopIfTrue="1" operator="lessThan">
      <formula>$C$99</formula>
    </cfRule>
  </conditionalFormatting>
  <conditionalFormatting sqref="D95">
    <cfRule type="cellIs" dxfId="1492" priority="111" stopIfTrue="1" operator="lessThan">
      <formula>$D$99</formula>
    </cfRule>
  </conditionalFormatting>
  <conditionalFormatting sqref="G95">
    <cfRule type="cellIs" dxfId="1491" priority="112" stopIfTrue="1" operator="lessThan">
      <formula>$F$95</formula>
    </cfRule>
  </conditionalFormatting>
  <conditionalFormatting sqref="I95">
    <cfRule type="cellIs" dxfId="1490" priority="113" stopIfTrue="1" operator="lessThan">
      <formula>$H$95</formula>
    </cfRule>
  </conditionalFormatting>
  <conditionalFormatting sqref="K95">
    <cfRule type="cellIs" dxfId="1489" priority="114" stopIfTrue="1" operator="lessThan">
      <formula>$J$95</formula>
    </cfRule>
  </conditionalFormatting>
  <conditionalFormatting sqref="C102">
    <cfRule type="cellIs" dxfId="1488" priority="115" stopIfTrue="1" operator="lessThan">
      <formula>$C$106</formula>
    </cfRule>
  </conditionalFormatting>
  <conditionalFormatting sqref="D102">
    <cfRule type="cellIs" dxfId="1487" priority="116" stopIfTrue="1" operator="lessThan">
      <formula>$D$106</formula>
    </cfRule>
  </conditionalFormatting>
  <conditionalFormatting sqref="G102">
    <cfRule type="cellIs" dxfId="1486" priority="117" stopIfTrue="1" operator="lessThan">
      <formula>$F$102</formula>
    </cfRule>
  </conditionalFormatting>
  <conditionalFormatting sqref="I102">
    <cfRule type="cellIs" dxfId="1485" priority="118" stopIfTrue="1" operator="lessThan">
      <formula>$H$102</formula>
    </cfRule>
  </conditionalFormatting>
  <conditionalFormatting sqref="K102">
    <cfRule type="cellIs" dxfId="1484" priority="119" stopIfTrue="1" operator="lessThan">
      <formula>$J$102</formula>
    </cfRule>
  </conditionalFormatting>
  <conditionalFormatting sqref="C103">
    <cfRule type="cellIs" dxfId="1483" priority="120" stopIfTrue="1" operator="lessThan">
      <formula>$C$107</formula>
    </cfRule>
  </conditionalFormatting>
  <conditionalFormatting sqref="D103">
    <cfRule type="cellIs" dxfId="1482" priority="121" stopIfTrue="1" operator="lessThan">
      <formula>$D$107</formula>
    </cfRule>
  </conditionalFormatting>
  <conditionalFormatting sqref="G103">
    <cfRule type="cellIs" dxfId="1481" priority="122" stopIfTrue="1" operator="lessThan">
      <formula>$F$103</formula>
    </cfRule>
  </conditionalFormatting>
  <conditionalFormatting sqref="I103">
    <cfRule type="cellIs" dxfId="1480" priority="123" stopIfTrue="1" operator="lessThan">
      <formula>$H$103</formula>
    </cfRule>
  </conditionalFormatting>
  <conditionalFormatting sqref="K103">
    <cfRule type="cellIs" dxfId="1479" priority="124" stopIfTrue="1" operator="lessThan">
      <formula>$J$103</formula>
    </cfRule>
  </conditionalFormatting>
  <conditionalFormatting sqref="C110">
    <cfRule type="cellIs" dxfId="1478" priority="125" stopIfTrue="1" operator="lessThan">
      <formula>$C$114</formula>
    </cfRule>
  </conditionalFormatting>
  <conditionalFormatting sqref="D110">
    <cfRule type="cellIs" dxfId="1477" priority="126" stopIfTrue="1" operator="lessThan">
      <formula>$D$114</formula>
    </cfRule>
  </conditionalFormatting>
  <conditionalFormatting sqref="G110">
    <cfRule type="cellIs" dxfId="1476" priority="127" stopIfTrue="1" operator="lessThan">
      <formula>$F$110</formula>
    </cfRule>
  </conditionalFormatting>
  <conditionalFormatting sqref="I110">
    <cfRule type="cellIs" dxfId="1475" priority="128" stopIfTrue="1" operator="lessThan">
      <formula>$H$110</formula>
    </cfRule>
  </conditionalFormatting>
  <conditionalFormatting sqref="K110">
    <cfRule type="cellIs" dxfId="1474" priority="129" stopIfTrue="1" operator="lessThan">
      <formula>$J$110</formula>
    </cfRule>
  </conditionalFormatting>
  <conditionalFormatting sqref="C111">
    <cfRule type="cellIs" dxfId="1473" priority="130" stopIfTrue="1" operator="lessThan">
      <formula>$C$115</formula>
    </cfRule>
  </conditionalFormatting>
  <conditionalFormatting sqref="D111">
    <cfRule type="cellIs" dxfId="1472" priority="131" stopIfTrue="1" operator="lessThan">
      <formula>$D$115</formula>
    </cfRule>
  </conditionalFormatting>
  <conditionalFormatting sqref="G111">
    <cfRule type="cellIs" dxfId="1471" priority="132" stopIfTrue="1" operator="lessThan">
      <formula>$F$111</formula>
    </cfRule>
  </conditionalFormatting>
  <conditionalFormatting sqref="I111">
    <cfRule type="cellIs" dxfId="1470" priority="133" stopIfTrue="1" operator="lessThan">
      <formula>$H$111</formula>
    </cfRule>
  </conditionalFormatting>
  <conditionalFormatting sqref="K111">
    <cfRule type="cellIs" dxfId="1469" priority="134" stopIfTrue="1" operator="lessThan">
      <formula>$J$111</formula>
    </cfRule>
  </conditionalFormatting>
  <conditionalFormatting sqref="C118">
    <cfRule type="cellIs" dxfId="1468" priority="135" stopIfTrue="1" operator="lessThan">
      <formula>$C$122</formula>
    </cfRule>
  </conditionalFormatting>
  <conditionalFormatting sqref="D118">
    <cfRule type="cellIs" dxfId="1467" priority="136" stopIfTrue="1" operator="lessThan">
      <formula>$D$122</formula>
    </cfRule>
  </conditionalFormatting>
  <conditionalFormatting sqref="G118">
    <cfRule type="cellIs" dxfId="1466" priority="137" stopIfTrue="1" operator="lessThan">
      <formula>$F$118</formula>
    </cfRule>
  </conditionalFormatting>
  <conditionalFormatting sqref="I118">
    <cfRule type="cellIs" dxfId="1465" priority="138" stopIfTrue="1" operator="lessThan">
      <formula>$H$118</formula>
    </cfRule>
  </conditionalFormatting>
  <conditionalFormatting sqref="K118">
    <cfRule type="cellIs" dxfId="1464" priority="139" stopIfTrue="1" operator="lessThan">
      <formula>$J$118</formula>
    </cfRule>
  </conditionalFormatting>
  <conditionalFormatting sqref="C119">
    <cfRule type="cellIs" dxfId="1463" priority="140" stopIfTrue="1" operator="lessThan">
      <formula>$C$123</formula>
    </cfRule>
  </conditionalFormatting>
  <conditionalFormatting sqref="D119">
    <cfRule type="cellIs" dxfId="1462" priority="141" stopIfTrue="1" operator="lessThan">
      <formula>$D$123</formula>
    </cfRule>
  </conditionalFormatting>
  <conditionalFormatting sqref="G119">
    <cfRule type="cellIs" dxfId="1461" priority="142" stopIfTrue="1" operator="lessThan">
      <formula>$F$119</formula>
    </cfRule>
  </conditionalFormatting>
  <conditionalFormatting sqref="I119">
    <cfRule type="cellIs" dxfId="1460" priority="143" stopIfTrue="1" operator="lessThan">
      <formula>$H$119</formula>
    </cfRule>
  </conditionalFormatting>
  <conditionalFormatting sqref="K119">
    <cfRule type="cellIs" dxfId="1459" priority="144" stopIfTrue="1" operator="lessThan">
      <formula>$J$119</formula>
    </cfRule>
  </conditionalFormatting>
  <conditionalFormatting sqref="C126">
    <cfRule type="cellIs" dxfId="1458" priority="145" stopIfTrue="1" operator="lessThan">
      <formula>$C$130</formula>
    </cfRule>
  </conditionalFormatting>
  <conditionalFormatting sqref="D126">
    <cfRule type="cellIs" dxfId="1457" priority="146" stopIfTrue="1" operator="lessThan">
      <formula>$D$130</formula>
    </cfRule>
  </conditionalFormatting>
  <conditionalFormatting sqref="G126">
    <cfRule type="cellIs" dxfId="1456" priority="147" stopIfTrue="1" operator="lessThan">
      <formula>$F$126</formula>
    </cfRule>
  </conditionalFormatting>
  <conditionalFormatting sqref="I126">
    <cfRule type="cellIs" dxfId="1455" priority="148" stopIfTrue="1" operator="lessThan">
      <formula>$H$126</formula>
    </cfRule>
  </conditionalFormatting>
  <conditionalFormatting sqref="K126">
    <cfRule type="cellIs" dxfId="1454" priority="149" stopIfTrue="1" operator="lessThan">
      <formula>$J$126</formula>
    </cfRule>
  </conditionalFormatting>
  <conditionalFormatting sqref="C127">
    <cfRule type="cellIs" dxfId="1453" priority="150" stopIfTrue="1" operator="lessThan">
      <formula>$C$131</formula>
    </cfRule>
  </conditionalFormatting>
  <conditionalFormatting sqref="D127">
    <cfRule type="cellIs" dxfId="1452" priority="151" stopIfTrue="1" operator="lessThan">
      <formula>$D$131</formula>
    </cfRule>
  </conditionalFormatting>
  <conditionalFormatting sqref="G127">
    <cfRule type="cellIs" dxfId="1451" priority="152" stopIfTrue="1" operator="lessThan">
      <formula>$F$127</formula>
    </cfRule>
  </conditionalFormatting>
  <conditionalFormatting sqref="I127">
    <cfRule type="cellIs" dxfId="1450" priority="153" stopIfTrue="1" operator="lessThan">
      <formula>$H$127</formula>
    </cfRule>
  </conditionalFormatting>
  <conditionalFormatting sqref="K127">
    <cfRule type="cellIs" dxfId="1449" priority="154" stopIfTrue="1" operator="lessThan">
      <formula>$J$127</formula>
    </cfRule>
  </conditionalFormatting>
  <conditionalFormatting sqref="C134">
    <cfRule type="cellIs" dxfId="1448" priority="155" stopIfTrue="1" operator="lessThan">
      <formula>$C$138</formula>
    </cfRule>
  </conditionalFormatting>
  <conditionalFormatting sqref="D134">
    <cfRule type="cellIs" dxfId="1447" priority="156" stopIfTrue="1" operator="lessThan">
      <formula>$D$138</formula>
    </cfRule>
  </conditionalFormatting>
  <conditionalFormatting sqref="G134">
    <cfRule type="cellIs" dxfId="1446" priority="157" stopIfTrue="1" operator="lessThan">
      <formula>$F$134</formula>
    </cfRule>
  </conditionalFormatting>
  <conditionalFormatting sqref="I134">
    <cfRule type="cellIs" dxfId="1445" priority="158" stopIfTrue="1" operator="lessThan">
      <formula>$H$134</formula>
    </cfRule>
  </conditionalFormatting>
  <conditionalFormatting sqref="K134">
    <cfRule type="cellIs" dxfId="1444" priority="159" stopIfTrue="1" operator="lessThan">
      <formula>$J$134</formula>
    </cfRule>
  </conditionalFormatting>
  <conditionalFormatting sqref="C135">
    <cfRule type="cellIs" dxfId="1443" priority="160" stopIfTrue="1" operator="lessThan">
      <formula>$C$139</formula>
    </cfRule>
  </conditionalFormatting>
  <conditionalFormatting sqref="D135">
    <cfRule type="cellIs" dxfId="1442" priority="161" stopIfTrue="1" operator="lessThan">
      <formula>$D$139</formula>
    </cfRule>
  </conditionalFormatting>
  <conditionalFormatting sqref="G135">
    <cfRule type="cellIs" dxfId="1441" priority="162" stopIfTrue="1" operator="lessThan">
      <formula>$F$135</formula>
    </cfRule>
  </conditionalFormatting>
  <conditionalFormatting sqref="I135">
    <cfRule type="cellIs" dxfId="1440" priority="163" stopIfTrue="1" operator="lessThan">
      <formula>$H$135</formula>
    </cfRule>
  </conditionalFormatting>
  <conditionalFormatting sqref="K135">
    <cfRule type="cellIs" dxfId="1439" priority="164" stopIfTrue="1" operator="lessThan">
      <formula>$J$135</formula>
    </cfRule>
  </conditionalFormatting>
  <conditionalFormatting sqref="C142">
    <cfRule type="cellIs" dxfId="1438" priority="165" stopIfTrue="1" operator="lessThan">
      <formula>$C$146</formula>
    </cfRule>
  </conditionalFormatting>
  <conditionalFormatting sqref="D142">
    <cfRule type="cellIs" dxfId="1437" priority="166" stopIfTrue="1" operator="lessThan">
      <formula>$D$146</formula>
    </cfRule>
  </conditionalFormatting>
  <conditionalFormatting sqref="C143">
    <cfRule type="cellIs" dxfId="1436" priority="167" stopIfTrue="1" operator="lessThan">
      <formula>$C$147</formula>
    </cfRule>
  </conditionalFormatting>
  <conditionalFormatting sqref="D143">
    <cfRule type="cellIs" dxfId="1435" priority="168" stopIfTrue="1" operator="lessThan">
      <formula>$D$147</formula>
    </cfRule>
  </conditionalFormatting>
  <conditionalFormatting sqref="G143">
    <cfRule type="cellIs" dxfId="1434" priority="169" stopIfTrue="1" operator="lessThan">
      <formula>$F$143</formula>
    </cfRule>
  </conditionalFormatting>
  <conditionalFormatting sqref="I143">
    <cfRule type="cellIs" dxfId="1433" priority="170" stopIfTrue="1" operator="lessThan">
      <formula>$H$143</formula>
    </cfRule>
  </conditionalFormatting>
  <conditionalFormatting sqref="K143">
    <cfRule type="cellIs" dxfId="1432" priority="171" stopIfTrue="1" operator="lessThan">
      <formula>$J$143</formula>
    </cfRule>
  </conditionalFormatting>
  <conditionalFormatting sqref="C150">
    <cfRule type="cellIs" dxfId="1431" priority="172" stopIfTrue="1" operator="lessThan">
      <formula>$C$154</formula>
    </cfRule>
  </conditionalFormatting>
  <conditionalFormatting sqref="D150:K150">
    <cfRule type="cellIs" dxfId="1430" priority="173" stopIfTrue="1" operator="lessThan">
      <formula>$D$154</formula>
    </cfRule>
  </conditionalFormatting>
  <conditionalFormatting sqref="C151">
    <cfRule type="cellIs" dxfId="1429" priority="174" stopIfTrue="1" operator="lessThan">
      <formula>$C$155</formula>
    </cfRule>
  </conditionalFormatting>
  <conditionalFormatting sqref="D151">
    <cfRule type="cellIs" dxfId="1428" priority="175" stopIfTrue="1" operator="lessThan">
      <formula>$D$155</formula>
    </cfRule>
  </conditionalFormatting>
  <conditionalFormatting sqref="G151">
    <cfRule type="cellIs" dxfId="1427" priority="176" stopIfTrue="1" operator="lessThan">
      <formula>$F$151</formula>
    </cfRule>
  </conditionalFormatting>
  <conditionalFormatting sqref="I151">
    <cfRule type="cellIs" dxfId="1426" priority="177" stopIfTrue="1" operator="lessThan">
      <formula>$H$151</formula>
    </cfRule>
  </conditionalFormatting>
  <conditionalFormatting sqref="K151">
    <cfRule type="cellIs" dxfId="1425" priority="178" stopIfTrue="1" operator="lessThan">
      <formula>$J$151</formula>
    </cfRule>
  </conditionalFormatting>
  <conditionalFormatting sqref="C158">
    <cfRule type="cellIs" dxfId="1424" priority="179" stopIfTrue="1" operator="lessThan">
      <formula>$C$162</formula>
    </cfRule>
  </conditionalFormatting>
  <conditionalFormatting sqref="D158">
    <cfRule type="cellIs" dxfId="1423" priority="180" stopIfTrue="1" operator="lessThan">
      <formula>$D$162</formula>
    </cfRule>
  </conditionalFormatting>
  <conditionalFormatting sqref="G158">
    <cfRule type="cellIs" dxfId="1422" priority="181" stopIfTrue="1" operator="lessThan">
      <formula>$F$158</formula>
    </cfRule>
  </conditionalFormatting>
  <conditionalFormatting sqref="I158">
    <cfRule type="cellIs" dxfId="1421" priority="182" stopIfTrue="1" operator="lessThan">
      <formula>$H$158</formula>
    </cfRule>
  </conditionalFormatting>
  <conditionalFormatting sqref="K158">
    <cfRule type="cellIs" dxfId="1420" priority="183" stopIfTrue="1" operator="lessThan">
      <formula>$J$158</formula>
    </cfRule>
  </conditionalFormatting>
  <conditionalFormatting sqref="C159">
    <cfRule type="cellIs" dxfId="1419" priority="184" stopIfTrue="1" operator="lessThan">
      <formula>$C$163</formula>
    </cfRule>
  </conditionalFormatting>
  <conditionalFormatting sqref="D159">
    <cfRule type="cellIs" dxfId="1418" priority="185" stopIfTrue="1" operator="lessThan">
      <formula>$D$163</formula>
    </cfRule>
  </conditionalFormatting>
  <conditionalFormatting sqref="G159">
    <cfRule type="cellIs" dxfId="1417" priority="186" stopIfTrue="1" operator="lessThan">
      <formula>$F$159</formula>
    </cfRule>
  </conditionalFormatting>
  <conditionalFormatting sqref="I159">
    <cfRule type="cellIs" dxfId="1416" priority="187" stopIfTrue="1" operator="lessThan">
      <formula>$H$159</formula>
    </cfRule>
  </conditionalFormatting>
  <conditionalFormatting sqref="K159">
    <cfRule type="cellIs" dxfId="1415" priority="188" stopIfTrue="1" operator="lessThan">
      <formula>$J$159</formula>
    </cfRule>
  </conditionalFormatting>
  <conditionalFormatting sqref="C166">
    <cfRule type="cellIs" dxfId="1414" priority="189" stopIfTrue="1" operator="lessThan">
      <formula>$C$170</formula>
    </cfRule>
  </conditionalFormatting>
  <conditionalFormatting sqref="D166">
    <cfRule type="cellIs" dxfId="1413" priority="190" stopIfTrue="1" operator="lessThan">
      <formula>$D$170</formula>
    </cfRule>
  </conditionalFormatting>
  <conditionalFormatting sqref="G166">
    <cfRule type="cellIs" dxfId="1412" priority="191" stopIfTrue="1" operator="lessThan">
      <formula>$F$166</formula>
    </cfRule>
  </conditionalFormatting>
  <conditionalFormatting sqref="I166">
    <cfRule type="cellIs" dxfId="1411" priority="192" stopIfTrue="1" operator="lessThan">
      <formula>$H$166</formula>
    </cfRule>
  </conditionalFormatting>
  <conditionalFormatting sqref="K166">
    <cfRule type="cellIs" dxfId="1410" priority="193" stopIfTrue="1" operator="lessThan">
      <formula>$J$166</formula>
    </cfRule>
  </conditionalFormatting>
  <conditionalFormatting sqref="C167">
    <cfRule type="cellIs" dxfId="1409" priority="194" stopIfTrue="1" operator="lessThan">
      <formula>$C$171</formula>
    </cfRule>
  </conditionalFormatting>
  <conditionalFormatting sqref="D167:K167">
    <cfRule type="cellIs" dxfId="1408" priority="195" stopIfTrue="1" operator="lessThan">
      <formula>$D$171</formula>
    </cfRule>
  </conditionalFormatting>
  <conditionalFormatting sqref="C174">
    <cfRule type="cellIs" dxfId="1407" priority="196" stopIfTrue="1" operator="lessThan">
      <formula>$C$178</formula>
    </cfRule>
  </conditionalFormatting>
  <conditionalFormatting sqref="D174">
    <cfRule type="cellIs" dxfId="1406" priority="197" stopIfTrue="1" operator="lessThan">
      <formula>$D$178</formula>
    </cfRule>
  </conditionalFormatting>
  <conditionalFormatting sqref="G174">
    <cfRule type="cellIs" dxfId="1405" priority="198" stopIfTrue="1" operator="lessThan">
      <formula>$F$174</formula>
    </cfRule>
  </conditionalFormatting>
  <conditionalFormatting sqref="I174">
    <cfRule type="cellIs" dxfId="1404" priority="199" stopIfTrue="1" operator="lessThan">
      <formula>$H$174</formula>
    </cfRule>
  </conditionalFormatting>
  <conditionalFormatting sqref="K174">
    <cfRule type="cellIs" dxfId="1403" priority="200" stopIfTrue="1" operator="lessThan">
      <formula>$J$174</formula>
    </cfRule>
  </conditionalFormatting>
  <conditionalFormatting sqref="C175">
    <cfRule type="cellIs" dxfId="1402" priority="201" stopIfTrue="1" operator="lessThan">
      <formula>$C$179</formula>
    </cfRule>
  </conditionalFormatting>
  <conditionalFormatting sqref="D175">
    <cfRule type="cellIs" dxfId="1401" priority="202" stopIfTrue="1" operator="lessThan">
      <formula>$D$179</formula>
    </cfRule>
  </conditionalFormatting>
  <conditionalFormatting sqref="G175">
    <cfRule type="cellIs" dxfId="1400" priority="203" stopIfTrue="1" operator="lessThan">
      <formula>$F$175</formula>
    </cfRule>
  </conditionalFormatting>
  <conditionalFormatting sqref="I175">
    <cfRule type="cellIs" dxfId="1399" priority="204" stopIfTrue="1" operator="lessThan">
      <formula>$H$175</formula>
    </cfRule>
  </conditionalFormatting>
  <conditionalFormatting sqref="K175">
    <cfRule type="cellIs" dxfId="1398" priority="205" stopIfTrue="1" operator="lessThan">
      <formula>$J$175</formula>
    </cfRule>
  </conditionalFormatting>
  <conditionalFormatting sqref="C182">
    <cfRule type="cellIs" dxfId="1397" priority="206" stopIfTrue="1" operator="lessThan">
      <formula>$C$186</formula>
    </cfRule>
  </conditionalFormatting>
  <conditionalFormatting sqref="D182">
    <cfRule type="cellIs" dxfId="1396" priority="207" stopIfTrue="1" operator="lessThan">
      <formula>$D$186</formula>
    </cfRule>
  </conditionalFormatting>
  <conditionalFormatting sqref="C183">
    <cfRule type="cellIs" dxfId="1395" priority="208" stopIfTrue="1" operator="lessThan">
      <formula>$C$187</formula>
    </cfRule>
  </conditionalFormatting>
  <conditionalFormatting sqref="D183">
    <cfRule type="cellIs" dxfId="1394" priority="209" stopIfTrue="1" operator="lessThan">
      <formula>$D$187</formula>
    </cfRule>
  </conditionalFormatting>
  <conditionalFormatting sqref="G183">
    <cfRule type="cellIs" dxfId="1393" priority="210" stopIfTrue="1" operator="lessThan">
      <formula>$F$183</formula>
    </cfRule>
  </conditionalFormatting>
  <conditionalFormatting sqref="I183">
    <cfRule type="cellIs" dxfId="1392" priority="211" stopIfTrue="1" operator="lessThan">
      <formula>$H$183</formula>
    </cfRule>
  </conditionalFormatting>
  <conditionalFormatting sqref="K183">
    <cfRule type="cellIs" dxfId="1391" priority="212" stopIfTrue="1" operator="lessThan">
      <formula>$J$183</formula>
    </cfRule>
  </conditionalFormatting>
  <conditionalFormatting sqref="C190">
    <cfRule type="cellIs" dxfId="1390" priority="213" stopIfTrue="1" operator="lessThan">
      <formula>$C$194</formula>
    </cfRule>
  </conditionalFormatting>
  <conditionalFormatting sqref="D190">
    <cfRule type="cellIs" dxfId="1389" priority="214" stopIfTrue="1" operator="lessThan">
      <formula>$D$194</formula>
    </cfRule>
  </conditionalFormatting>
  <conditionalFormatting sqref="G190">
    <cfRule type="cellIs" dxfId="1388" priority="215" stopIfTrue="1" operator="lessThan">
      <formula>$F$190</formula>
    </cfRule>
  </conditionalFormatting>
  <conditionalFormatting sqref="I190">
    <cfRule type="cellIs" dxfId="1387" priority="216" stopIfTrue="1" operator="lessThan">
      <formula>$H$190</formula>
    </cfRule>
  </conditionalFormatting>
  <conditionalFormatting sqref="K190">
    <cfRule type="cellIs" dxfId="1386" priority="217" stopIfTrue="1" operator="lessThan">
      <formula>$J$190</formula>
    </cfRule>
  </conditionalFormatting>
  <conditionalFormatting sqref="C191">
    <cfRule type="cellIs" dxfId="1385" priority="218" stopIfTrue="1" operator="lessThan">
      <formula>$C$195</formula>
    </cfRule>
  </conditionalFormatting>
  <conditionalFormatting sqref="D191">
    <cfRule type="cellIs" dxfId="1384" priority="219" stopIfTrue="1" operator="lessThan">
      <formula>$D$195</formula>
    </cfRule>
  </conditionalFormatting>
  <conditionalFormatting sqref="G191">
    <cfRule type="cellIs" dxfId="1383" priority="220" stopIfTrue="1" operator="lessThan">
      <formula>$F$191</formula>
    </cfRule>
  </conditionalFormatting>
  <conditionalFormatting sqref="I191">
    <cfRule type="cellIs" dxfId="1382" priority="221" stopIfTrue="1" operator="lessThan">
      <formula>$H$191</formula>
    </cfRule>
  </conditionalFormatting>
  <conditionalFormatting sqref="K191">
    <cfRule type="cellIs" dxfId="1381" priority="222" stopIfTrue="1" operator="lessThan">
      <formula>$J$191</formula>
    </cfRule>
  </conditionalFormatting>
  <conditionalFormatting sqref="C198">
    <cfRule type="cellIs" dxfId="1380" priority="223" stopIfTrue="1" operator="lessThan">
      <formula>$C$202</formula>
    </cfRule>
  </conditionalFormatting>
  <conditionalFormatting sqref="D198">
    <cfRule type="cellIs" dxfId="1379" priority="224" stopIfTrue="1" operator="lessThan">
      <formula>$D$202</formula>
    </cfRule>
  </conditionalFormatting>
  <conditionalFormatting sqref="G198">
    <cfRule type="cellIs" dxfId="1378" priority="225" stopIfTrue="1" operator="lessThan">
      <formula>$F$198</formula>
    </cfRule>
  </conditionalFormatting>
  <conditionalFormatting sqref="I198">
    <cfRule type="cellIs" dxfId="1377" priority="226" stopIfTrue="1" operator="lessThan">
      <formula>$H$198</formula>
    </cfRule>
  </conditionalFormatting>
  <conditionalFormatting sqref="K198">
    <cfRule type="cellIs" dxfId="1376" priority="227" stopIfTrue="1" operator="lessThan">
      <formula>$J$198</formula>
    </cfRule>
  </conditionalFormatting>
  <conditionalFormatting sqref="C199">
    <cfRule type="cellIs" dxfId="1375" priority="228" stopIfTrue="1" operator="lessThan">
      <formula>$C$203</formula>
    </cfRule>
  </conditionalFormatting>
  <conditionalFormatting sqref="D199">
    <cfRule type="cellIs" dxfId="1374" priority="229" stopIfTrue="1" operator="lessThan">
      <formula>$D$203</formula>
    </cfRule>
  </conditionalFormatting>
  <conditionalFormatting sqref="G199">
    <cfRule type="cellIs" dxfId="1373" priority="230" stopIfTrue="1" operator="lessThan">
      <formula>$F$199</formula>
    </cfRule>
  </conditionalFormatting>
  <conditionalFormatting sqref="I199">
    <cfRule type="cellIs" dxfId="1372" priority="231" stopIfTrue="1" operator="lessThan">
      <formula>$H$199</formula>
    </cfRule>
  </conditionalFormatting>
  <conditionalFormatting sqref="K199">
    <cfRule type="cellIs" dxfId="1371" priority="232" stopIfTrue="1" operator="lessThan">
      <formula>$J$199</formula>
    </cfRule>
  </conditionalFormatting>
  <conditionalFormatting sqref="C206">
    <cfRule type="cellIs" dxfId="1370" priority="233" stopIfTrue="1" operator="lessThan">
      <formula>$C$210</formula>
    </cfRule>
  </conditionalFormatting>
  <conditionalFormatting sqref="D206">
    <cfRule type="cellIs" dxfId="1369" priority="234" stopIfTrue="1" operator="lessThan">
      <formula>$D$210</formula>
    </cfRule>
  </conditionalFormatting>
  <conditionalFormatting sqref="G206">
    <cfRule type="cellIs" dxfId="1368" priority="235" stopIfTrue="1" operator="lessThan">
      <formula>$F$206</formula>
    </cfRule>
  </conditionalFormatting>
  <conditionalFormatting sqref="I206">
    <cfRule type="cellIs" dxfId="1367" priority="236" stopIfTrue="1" operator="lessThan">
      <formula>$H$206</formula>
    </cfRule>
  </conditionalFormatting>
  <conditionalFormatting sqref="K206">
    <cfRule type="cellIs" dxfId="1366" priority="237" stopIfTrue="1" operator="lessThan">
      <formula>$J$206</formula>
    </cfRule>
  </conditionalFormatting>
  <conditionalFormatting sqref="C207">
    <cfRule type="cellIs" dxfId="1365" priority="238" stopIfTrue="1" operator="lessThan">
      <formula>$C$211</formula>
    </cfRule>
  </conditionalFormatting>
  <conditionalFormatting sqref="D207">
    <cfRule type="cellIs" dxfId="1364" priority="239" stopIfTrue="1" operator="lessThan">
      <formula>$D$211</formula>
    </cfRule>
  </conditionalFormatting>
  <conditionalFormatting sqref="G207">
    <cfRule type="cellIs" dxfId="1363" priority="240" stopIfTrue="1" operator="lessThan">
      <formula>$F$207</formula>
    </cfRule>
  </conditionalFormatting>
  <conditionalFormatting sqref="I207">
    <cfRule type="cellIs" dxfId="1362" priority="241" stopIfTrue="1" operator="lessThan">
      <formula>$H$207</formula>
    </cfRule>
  </conditionalFormatting>
  <conditionalFormatting sqref="K207">
    <cfRule type="cellIs" dxfId="1361" priority="242" stopIfTrue="1" operator="lessThan">
      <formula>$J$207</formula>
    </cfRule>
  </conditionalFormatting>
  <conditionalFormatting sqref="C214">
    <cfRule type="cellIs" dxfId="1360" priority="243" stopIfTrue="1" operator="lessThan">
      <formula>$C$218</formula>
    </cfRule>
  </conditionalFormatting>
  <conditionalFormatting sqref="D214">
    <cfRule type="cellIs" dxfId="1359" priority="244" stopIfTrue="1" operator="lessThan">
      <formula>$D$218</formula>
    </cfRule>
  </conditionalFormatting>
  <conditionalFormatting sqref="G214">
    <cfRule type="cellIs" dxfId="1358" priority="245" stopIfTrue="1" operator="lessThan">
      <formula>$F$214</formula>
    </cfRule>
  </conditionalFormatting>
  <conditionalFormatting sqref="I214">
    <cfRule type="cellIs" dxfId="1357" priority="246" stopIfTrue="1" operator="lessThan">
      <formula>$H$214</formula>
    </cfRule>
  </conditionalFormatting>
  <conditionalFormatting sqref="K214">
    <cfRule type="cellIs" dxfId="1356" priority="247" stopIfTrue="1" operator="lessThan">
      <formula>$J$214</formula>
    </cfRule>
  </conditionalFormatting>
  <conditionalFormatting sqref="C215">
    <cfRule type="cellIs" dxfId="1355" priority="248" stopIfTrue="1" operator="lessThan">
      <formula>$C$219</formula>
    </cfRule>
  </conditionalFormatting>
  <conditionalFormatting sqref="D215">
    <cfRule type="cellIs" dxfId="1354" priority="249" stopIfTrue="1" operator="lessThan">
      <formula>$D$219</formula>
    </cfRule>
  </conditionalFormatting>
  <conditionalFormatting sqref="G215">
    <cfRule type="cellIs" dxfId="1353" priority="250" stopIfTrue="1" operator="lessThan">
      <formula>$F$215</formula>
    </cfRule>
  </conditionalFormatting>
  <conditionalFormatting sqref="I215">
    <cfRule type="cellIs" dxfId="1352" priority="251" stopIfTrue="1" operator="lessThan">
      <formula>$H$215</formula>
    </cfRule>
  </conditionalFormatting>
  <conditionalFormatting sqref="K215">
    <cfRule type="cellIs" dxfId="1351" priority="252" stopIfTrue="1" operator="lessThan">
      <formula>$J$215</formula>
    </cfRule>
  </conditionalFormatting>
  <conditionalFormatting sqref="C222">
    <cfRule type="cellIs" dxfId="1350" priority="253" stopIfTrue="1" operator="lessThan">
      <formula>$C$226</formula>
    </cfRule>
  </conditionalFormatting>
  <conditionalFormatting sqref="D222">
    <cfRule type="cellIs" dxfId="1349" priority="254" stopIfTrue="1" operator="lessThan">
      <formula>$D$226</formula>
    </cfRule>
  </conditionalFormatting>
  <conditionalFormatting sqref="G222">
    <cfRule type="cellIs" dxfId="1348" priority="255" stopIfTrue="1" operator="lessThan">
      <formula>$F$222</formula>
    </cfRule>
  </conditionalFormatting>
  <conditionalFormatting sqref="I222">
    <cfRule type="cellIs" dxfId="1347" priority="256" stopIfTrue="1" operator="lessThan">
      <formula>$H$222</formula>
    </cfRule>
  </conditionalFormatting>
  <conditionalFormatting sqref="K222">
    <cfRule type="cellIs" dxfId="1346" priority="257" stopIfTrue="1" operator="lessThan">
      <formula>$J$222</formula>
    </cfRule>
  </conditionalFormatting>
  <conditionalFormatting sqref="C223">
    <cfRule type="cellIs" dxfId="1345" priority="258" stopIfTrue="1" operator="lessThan">
      <formula>$C$227</formula>
    </cfRule>
  </conditionalFormatting>
  <conditionalFormatting sqref="D223">
    <cfRule type="cellIs" dxfId="1344" priority="259" stopIfTrue="1" operator="lessThan">
      <formula>$D$227</formula>
    </cfRule>
  </conditionalFormatting>
  <conditionalFormatting sqref="G223">
    <cfRule type="cellIs" dxfId="1343" priority="260" stopIfTrue="1" operator="lessThan">
      <formula>$F$223</formula>
    </cfRule>
  </conditionalFormatting>
  <conditionalFormatting sqref="I223">
    <cfRule type="cellIs" dxfId="1342" priority="261" stopIfTrue="1" operator="lessThan">
      <formula>$H$223</formula>
    </cfRule>
  </conditionalFormatting>
  <conditionalFormatting sqref="K223">
    <cfRule type="cellIs" dxfId="1341" priority="262" stopIfTrue="1" operator="lessThan">
      <formula>$J$223</formula>
    </cfRule>
  </conditionalFormatting>
  <conditionalFormatting sqref="C230">
    <cfRule type="cellIs" dxfId="1340" priority="263" stopIfTrue="1" operator="lessThan">
      <formula>$C$234</formula>
    </cfRule>
  </conditionalFormatting>
  <conditionalFormatting sqref="D230">
    <cfRule type="cellIs" dxfId="1339" priority="264" stopIfTrue="1" operator="lessThan">
      <formula>$D$234</formula>
    </cfRule>
  </conditionalFormatting>
  <conditionalFormatting sqref="G230">
    <cfRule type="cellIs" dxfId="1338" priority="265" stopIfTrue="1" operator="lessThan">
      <formula>$F$230</formula>
    </cfRule>
  </conditionalFormatting>
  <conditionalFormatting sqref="I230">
    <cfRule type="cellIs" dxfId="1337" priority="266" stopIfTrue="1" operator="lessThan">
      <formula>$H$230</formula>
    </cfRule>
  </conditionalFormatting>
  <conditionalFormatting sqref="K230">
    <cfRule type="cellIs" dxfId="1336" priority="267" stopIfTrue="1" operator="lessThan">
      <formula>$J$230</formula>
    </cfRule>
  </conditionalFormatting>
  <conditionalFormatting sqref="C231">
    <cfRule type="cellIs" dxfId="1335" priority="268" stopIfTrue="1" operator="lessThan">
      <formula>$C$235</formula>
    </cfRule>
  </conditionalFormatting>
  <conditionalFormatting sqref="D231">
    <cfRule type="cellIs" dxfId="1334" priority="269" stopIfTrue="1" operator="lessThan">
      <formula>$D$235</formula>
    </cfRule>
  </conditionalFormatting>
  <conditionalFormatting sqref="G231">
    <cfRule type="cellIs" dxfId="1333" priority="270" stopIfTrue="1" operator="lessThan">
      <formula>$F$231</formula>
    </cfRule>
  </conditionalFormatting>
  <conditionalFormatting sqref="I231">
    <cfRule type="cellIs" dxfId="1332" priority="271" stopIfTrue="1" operator="lessThan">
      <formula>$H$231</formula>
    </cfRule>
  </conditionalFormatting>
  <conditionalFormatting sqref="K231">
    <cfRule type="cellIs" dxfId="1331" priority="272" stopIfTrue="1" operator="lessThan">
      <formula>$J$231</formula>
    </cfRule>
  </conditionalFormatting>
  <conditionalFormatting sqref="C238">
    <cfRule type="cellIs" dxfId="1330" priority="273" stopIfTrue="1" operator="lessThan">
      <formula>$C$242</formula>
    </cfRule>
  </conditionalFormatting>
  <conditionalFormatting sqref="D238">
    <cfRule type="cellIs" dxfId="1329" priority="274" stopIfTrue="1" operator="lessThan">
      <formula>$D$242</formula>
    </cfRule>
  </conditionalFormatting>
  <conditionalFormatting sqref="C239">
    <cfRule type="cellIs" dxfId="1328" priority="275" stopIfTrue="1" operator="lessThan">
      <formula>$C$243</formula>
    </cfRule>
  </conditionalFormatting>
  <conditionalFormatting sqref="D239">
    <cfRule type="cellIs" dxfId="1327" priority="276" stopIfTrue="1" operator="lessThan">
      <formula>$D$243</formula>
    </cfRule>
  </conditionalFormatting>
  <conditionalFormatting sqref="C246">
    <cfRule type="cellIs" dxfId="1326" priority="277" stopIfTrue="1" operator="lessThan">
      <formula>$C$250</formula>
    </cfRule>
  </conditionalFormatting>
  <conditionalFormatting sqref="D246">
    <cfRule type="cellIs" dxfId="1325" priority="278" stopIfTrue="1" operator="lessThan">
      <formula>$D$250</formula>
    </cfRule>
  </conditionalFormatting>
  <conditionalFormatting sqref="C247">
    <cfRule type="cellIs" dxfId="1324" priority="279" stopIfTrue="1" operator="lessThan">
      <formula>$C$251</formula>
    </cfRule>
  </conditionalFormatting>
  <conditionalFormatting sqref="D247">
    <cfRule type="cellIs" dxfId="1323" priority="280" stopIfTrue="1" operator="lessThan">
      <formula>$D$251</formula>
    </cfRule>
  </conditionalFormatting>
  <conditionalFormatting sqref="C254">
    <cfRule type="cellIs" dxfId="1322" priority="281" stopIfTrue="1" operator="lessThan">
      <formula>$C$258</formula>
    </cfRule>
  </conditionalFormatting>
  <conditionalFormatting sqref="D254">
    <cfRule type="cellIs" dxfId="1321" priority="282" stopIfTrue="1" operator="lessThan">
      <formula>$D$258</formula>
    </cfRule>
  </conditionalFormatting>
  <conditionalFormatting sqref="C255">
    <cfRule type="cellIs" dxfId="1320" priority="283" stopIfTrue="1" operator="lessThan">
      <formula>$C$259</formula>
    </cfRule>
  </conditionalFormatting>
  <conditionalFormatting sqref="D255">
    <cfRule type="cellIs" dxfId="1319" priority="284" stopIfTrue="1" operator="lessThan">
      <formula>$D$259</formula>
    </cfRule>
  </conditionalFormatting>
  <conditionalFormatting sqref="G255">
    <cfRule type="cellIs" dxfId="1318" priority="285" stopIfTrue="1" operator="lessThan">
      <formula>$F$255</formula>
    </cfRule>
  </conditionalFormatting>
  <conditionalFormatting sqref="I255">
    <cfRule type="cellIs" dxfId="1317" priority="286" stopIfTrue="1" operator="lessThan">
      <formula>$H$255</formula>
    </cfRule>
  </conditionalFormatting>
  <conditionalFormatting sqref="K255">
    <cfRule type="cellIs" dxfId="1316" priority="287" stopIfTrue="1" operator="lessThan">
      <formula>$J$255</formula>
    </cfRule>
  </conditionalFormatting>
  <conditionalFormatting sqref="C262">
    <cfRule type="cellIs" dxfId="1315" priority="288" stopIfTrue="1" operator="lessThan">
      <formula>$C$266</formula>
    </cfRule>
  </conditionalFormatting>
  <conditionalFormatting sqref="D262">
    <cfRule type="cellIs" dxfId="1314" priority="289" stopIfTrue="1" operator="lessThan">
      <formula>$D$266</formula>
    </cfRule>
  </conditionalFormatting>
  <conditionalFormatting sqref="G262">
    <cfRule type="cellIs" dxfId="1313" priority="290" stopIfTrue="1" operator="lessThan">
      <formula>$F$262</formula>
    </cfRule>
  </conditionalFormatting>
  <conditionalFormatting sqref="I262">
    <cfRule type="cellIs" dxfId="1312" priority="291" stopIfTrue="1" operator="lessThan">
      <formula>$H$262</formula>
    </cfRule>
  </conditionalFormatting>
  <conditionalFormatting sqref="K262">
    <cfRule type="cellIs" dxfId="1311" priority="292" stopIfTrue="1" operator="lessThan">
      <formula>$J$262</formula>
    </cfRule>
  </conditionalFormatting>
  <conditionalFormatting sqref="C263">
    <cfRule type="cellIs" dxfId="1310" priority="293" stopIfTrue="1" operator="lessThan">
      <formula>$C$267</formula>
    </cfRule>
  </conditionalFormatting>
  <conditionalFormatting sqref="D263">
    <cfRule type="cellIs" dxfId="1309" priority="294" stopIfTrue="1" operator="lessThan">
      <formula>$D$267</formula>
    </cfRule>
  </conditionalFormatting>
  <conditionalFormatting sqref="K263">
    <cfRule type="cellIs" dxfId="1308" priority="295" stopIfTrue="1" operator="lessThan">
      <formula>$J$263</formula>
    </cfRule>
  </conditionalFormatting>
  <conditionalFormatting sqref="C270">
    <cfRule type="cellIs" dxfId="1307" priority="296" stopIfTrue="1" operator="lessThan">
      <formula>$C$274</formula>
    </cfRule>
  </conditionalFormatting>
  <conditionalFormatting sqref="D270">
    <cfRule type="cellIs" dxfId="1306" priority="297" stopIfTrue="1" operator="lessThan">
      <formula>$D$274</formula>
    </cfRule>
  </conditionalFormatting>
  <conditionalFormatting sqref="C271">
    <cfRule type="cellIs" dxfId="1305" priority="298" stopIfTrue="1" operator="lessThan">
      <formula>$C$275</formula>
    </cfRule>
  </conditionalFormatting>
  <conditionalFormatting sqref="D271">
    <cfRule type="cellIs" dxfId="1304" priority="299" stopIfTrue="1" operator="lessThan">
      <formula>$D$275</formula>
    </cfRule>
  </conditionalFormatting>
  <conditionalFormatting sqref="G271">
    <cfRule type="cellIs" dxfId="1303" priority="300" stopIfTrue="1" operator="lessThan">
      <formula>$F$271</formula>
    </cfRule>
  </conditionalFormatting>
  <conditionalFormatting sqref="I271">
    <cfRule type="cellIs" dxfId="1302" priority="301" stopIfTrue="1" operator="lessThan">
      <formula>$H$271</formula>
    </cfRule>
  </conditionalFormatting>
  <conditionalFormatting sqref="K271">
    <cfRule type="cellIs" dxfId="1301" priority="302" stopIfTrue="1" operator="lessThan">
      <formula>$J$271</formula>
    </cfRule>
  </conditionalFormatting>
  <conditionalFormatting sqref="C278">
    <cfRule type="cellIs" dxfId="1300" priority="303" stopIfTrue="1" operator="lessThan">
      <formula>$C$282</formula>
    </cfRule>
  </conditionalFormatting>
  <conditionalFormatting sqref="D278">
    <cfRule type="cellIs" dxfId="1299" priority="304" stopIfTrue="1" operator="lessThan">
      <formula>$D$282</formula>
    </cfRule>
  </conditionalFormatting>
  <conditionalFormatting sqref="G278">
    <cfRule type="cellIs" dxfId="1298" priority="305" stopIfTrue="1" operator="lessThan">
      <formula>$F$278</formula>
    </cfRule>
  </conditionalFormatting>
  <conditionalFormatting sqref="I278">
    <cfRule type="cellIs" dxfId="1297" priority="306" stopIfTrue="1" operator="lessThan">
      <formula>$H$278</formula>
    </cfRule>
  </conditionalFormatting>
  <conditionalFormatting sqref="K278">
    <cfRule type="cellIs" dxfId="1296" priority="307" stopIfTrue="1" operator="lessThan">
      <formula>$J$278</formula>
    </cfRule>
  </conditionalFormatting>
  <conditionalFormatting sqref="C279">
    <cfRule type="cellIs" dxfId="1295" priority="308" stopIfTrue="1" operator="lessThan">
      <formula>$C$283</formula>
    </cfRule>
  </conditionalFormatting>
  <conditionalFormatting sqref="D279">
    <cfRule type="cellIs" dxfId="1294" priority="309" stopIfTrue="1" operator="lessThan">
      <formula>$D$283</formula>
    </cfRule>
  </conditionalFormatting>
  <conditionalFormatting sqref="G279">
    <cfRule type="cellIs" dxfId="1293" priority="310" stopIfTrue="1" operator="lessThan">
      <formula>$F$279</formula>
    </cfRule>
  </conditionalFormatting>
  <conditionalFormatting sqref="I279">
    <cfRule type="cellIs" dxfId="1292" priority="311" stopIfTrue="1" operator="lessThan">
      <formula>$H$279</formula>
    </cfRule>
  </conditionalFormatting>
  <conditionalFormatting sqref="K279">
    <cfRule type="cellIs" dxfId="1291" priority="312" stopIfTrue="1" operator="lessThan">
      <formula>$J$279</formula>
    </cfRule>
  </conditionalFormatting>
  <conditionalFormatting sqref="C286">
    <cfRule type="cellIs" dxfId="1290" priority="313" stopIfTrue="1" operator="lessThan">
      <formula>$C$290</formula>
    </cfRule>
  </conditionalFormatting>
  <conditionalFormatting sqref="D286">
    <cfRule type="cellIs" dxfId="1289" priority="314" stopIfTrue="1" operator="lessThan">
      <formula>$D$290</formula>
    </cfRule>
  </conditionalFormatting>
  <conditionalFormatting sqref="G286">
    <cfRule type="cellIs" dxfId="1288" priority="315" stopIfTrue="1" operator="lessThan">
      <formula>$F$286</formula>
    </cfRule>
  </conditionalFormatting>
  <conditionalFormatting sqref="I286">
    <cfRule type="cellIs" dxfId="1287" priority="316" stopIfTrue="1" operator="lessThan">
      <formula>$H$286</formula>
    </cfRule>
  </conditionalFormatting>
  <conditionalFormatting sqref="K286">
    <cfRule type="cellIs" dxfId="1286" priority="317" stopIfTrue="1" operator="lessThan">
      <formula>$J$286</formula>
    </cfRule>
  </conditionalFormatting>
  <conditionalFormatting sqref="C287">
    <cfRule type="cellIs" dxfId="1285" priority="318" stopIfTrue="1" operator="lessThan">
      <formula>$C$291</formula>
    </cfRule>
  </conditionalFormatting>
  <conditionalFormatting sqref="D287">
    <cfRule type="cellIs" dxfId="1284" priority="319" stopIfTrue="1" operator="lessThan">
      <formula>$D$291</formula>
    </cfRule>
  </conditionalFormatting>
  <conditionalFormatting sqref="G287">
    <cfRule type="cellIs" dxfId="1283" priority="320" stopIfTrue="1" operator="lessThan">
      <formula>$F$287</formula>
    </cfRule>
  </conditionalFormatting>
  <conditionalFormatting sqref="I287">
    <cfRule type="cellIs" dxfId="1282" priority="321" stopIfTrue="1" operator="lessThan">
      <formula>$H$287</formula>
    </cfRule>
  </conditionalFormatting>
  <conditionalFormatting sqref="K287">
    <cfRule type="cellIs" dxfId="1281" priority="322" stopIfTrue="1" operator="lessThan">
      <formula>$J$287</formula>
    </cfRule>
  </conditionalFormatting>
  <conditionalFormatting sqref="C294">
    <cfRule type="cellIs" dxfId="1280" priority="323" stopIfTrue="1" operator="lessThan">
      <formula>$C$298</formula>
    </cfRule>
  </conditionalFormatting>
  <conditionalFormatting sqref="D294">
    <cfRule type="cellIs" dxfId="1279" priority="324" stopIfTrue="1" operator="lessThan">
      <formula>$D$298</formula>
    </cfRule>
  </conditionalFormatting>
  <conditionalFormatting sqref="G294">
    <cfRule type="cellIs" dxfId="1278" priority="325" stopIfTrue="1" operator="lessThan">
      <formula>$F$294</formula>
    </cfRule>
  </conditionalFormatting>
  <conditionalFormatting sqref="I294">
    <cfRule type="cellIs" dxfId="1277" priority="326" stopIfTrue="1" operator="lessThan">
      <formula>$H$294</formula>
    </cfRule>
  </conditionalFormatting>
  <conditionalFormatting sqref="K294">
    <cfRule type="cellIs" dxfId="1276" priority="327" stopIfTrue="1" operator="lessThan">
      <formula>$J$294</formula>
    </cfRule>
  </conditionalFormatting>
  <conditionalFormatting sqref="C295">
    <cfRule type="cellIs" dxfId="1275" priority="328" stopIfTrue="1" operator="lessThan">
      <formula>$C$299</formula>
    </cfRule>
  </conditionalFormatting>
  <conditionalFormatting sqref="D295">
    <cfRule type="cellIs" dxfId="1274" priority="329" stopIfTrue="1" operator="lessThan">
      <formula>$D$299</formula>
    </cfRule>
  </conditionalFormatting>
  <conditionalFormatting sqref="G295">
    <cfRule type="cellIs" dxfId="1273" priority="330" stopIfTrue="1" operator="lessThan">
      <formula>$F$295</formula>
    </cfRule>
  </conditionalFormatting>
  <conditionalFormatting sqref="I295">
    <cfRule type="cellIs" dxfId="1272" priority="331" stopIfTrue="1" operator="lessThan">
      <formula>$H$295</formula>
    </cfRule>
  </conditionalFormatting>
  <conditionalFormatting sqref="K295">
    <cfRule type="cellIs" dxfId="1271" priority="332" stopIfTrue="1" operator="lessThan">
      <formula>$J$295</formula>
    </cfRule>
  </conditionalFormatting>
  <conditionalFormatting sqref="C302">
    <cfRule type="cellIs" dxfId="1270" priority="333" stopIfTrue="1" operator="lessThan">
      <formula>$C$306</formula>
    </cfRule>
  </conditionalFormatting>
  <conditionalFormatting sqref="D302">
    <cfRule type="cellIs" dxfId="1269" priority="334" stopIfTrue="1" operator="lessThan">
      <formula>$D$306</formula>
    </cfRule>
  </conditionalFormatting>
  <conditionalFormatting sqref="G302:K302">
    <cfRule type="cellIs" dxfId="1268" priority="335" stopIfTrue="1" operator="lessThan">
      <formula>$F$302</formula>
    </cfRule>
  </conditionalFormatting>
  <conditionalFormatting sqref="C303">
    <cfRule type="cellIs" dxfId="1267" priority="336" stopIfTrue="1" operator="lessThan">
      <formula>$C$307</formula>
    </cfRule>
  </conditionalFormatting>
  <conditionalFormatting sqref="D303">
    <cfRule type="cellIs" dxfId="1266" priority="337" stopIfTrue="1" operator="lessThan">
      <formula>$D$307</formula>
    </cfRule>
  </conditionalFormatting>
  <conditionalFormatting sqref="G303">
    <cfRule type="cellIs" dxfId="1265" priority="338" stopIfTrue="1" operator="lessThan">
      <formula>$F$303</formula>
    </cfRule>
  </conditionalFormatting>
  <conditionalFormatting sqref="I303">
    <cfRule type="cellIs" dxfId="1264" priority="339" stopIfTrue="1" operator="lessThan">
      <formula>$H$303</formula>
    </cfRule>
  </conditionalFormatting>
  <conditionalFormatting sqref="K303">
    <cfRule type="cellIs" dxfId="1263" priority="340" stopIfTrue="1" operator="lessThan">
      <formula>$J$303</formula>
    </cfRule>
  </conditionalFormatting>
  <conditionalFormatting sqref="C310">
    <cfRule type="cellIs" dxfId="1262" priority="341" stopIfTrue="1" operator="lessThan">
      <formula>$C$314</formula>
    </cfRule>
  </conditionalFormatting>
  <conditionalFormatting sqref="D310">
    <cfRule type="cellIs" dxfId="1261" priority="342" stopIfTrue="1" operator="lessThan">
      <formula>$D$314</formula>
    </cfRule>
  </conditionalFormatting>
  <conditionalFormatting sqref="G310:K310">
    <cfRule type="cellIs" dxfId="1260" priority="343" stopIfTrue="1" operator="lessThan">
      <formula>$F$310</formula>
    </cfRule>
  </conditionalFormatting>
  <conditionalFormatting sqref="C311">
    <cfRule type="cellIs" dxfId="1259" priority="344" stopIfTrue="1" operator="lessThan">
      <formula>$C$315</formula>
    </cfRule>
  </conditionalFormatting>
  <conditionalFormatting sqref="D311">
    <cfRule type="cellIs" dxfId="1258" priority="345" stopIfTrue="1" operator="lessThan">
      <formula>$D$315</formula>
    </cfRule>
  </conditionalFormatting>
  <conditionalFormatting sqref="C318">
    <cfRule type="cellIs" dxfId="1257" priority="346" stopIfTrue="1" operator="lessThan">
      <formula>$C$322</formula>
    </cfRule>
  </conditionalFormatting>
  <conditionalFormatting sqref="D318">
    <cfRule type="cellIs" dxfId="1256" priority="347" stopIfTrue="1" operator="lessThan">
      <formula>$D$322</formula>
    </cfRule>
  </conditionalFormatting>
  <conditionalFormatting sqref="G318">
    <cfRule type="cellIs" dxfId="1255" priority="348" stopIfTrue="1" operator="lessThan">
      <formula>$F$318</formula>
    </cfRule>
  </conditionalFormatting>
  <conditionalFormatting sqref="I318">
    <cfRule type="cellIs" dxfId="1254" priority="349" stopIfTrue="1" operator="lessThan">
      <formula>$H$318</formula>
    </cfRule>
  </conditionalFormatting>
  <conditionalFormatting sqref="K318">
    <cfRule type="cellIs" dxfId="1253" priority="350" stopIfTrue="1" operator="lessThan">
      <formula>$J$318</formula>
    </cfRule>
  </conditionalFormatting>
  <conditionalFormatting sqref="C319">
    <cfRule type="cellIs" dxfId="1252" priority="351" stopIfTrue="1" operator="lessThan">
      <formula>$C$323</formula>
    </cfRule>
  </conditionalFormatting>
  <conditionalFormatting sqref="D319">
    <cfRule type="cellIs" dxfId="1251" priority="352" stopIfTrue="1" operator="lessThan">
      <formula>$D$323</formula>
    </cfRule>
  </conditionalFormatting>
  <conditionalFormatting sqref="G319">
    <cfRule type="cellIs" dxfId="1250" priority="353" stopIfTrue="1" operator="lessThan">
      <formula>$F$319</formula>
    </cfRule>
  </conditionalFormatting>
  <conditionalFormatting sqref="I319">
    <cfRule type="cellIs" dxfId="1249" priority="354" stopIfTrue="1" operator="lessThan">
      <formula>$H$319</formula>
    </cfRule>
  </conditionalFormatting>
  <conditionalFormatting sqref="K319">
    <cfRule type="cellIs" dxfId="1248" priority="355" stopIfTrue="1" operator="lessThan">
      <formula>$J$319</formula>
    </cfRule>
  </conditionalFormatting>
  <conditionalFormatting sqref="C326">
    <cfRule type="cellIs" dxfId="1247" priority="356" stopIfTrue="1" operator="lessThan">
      <formula>$C$330</formula>
    </cfRule>
  </conditionalFormatting>
  <conditionalFormatting sqref="D326">
    <cfRule type="cellIs" dxfId="1246" priority="357" stopIfTrue="1" operator="lessThan">
      <formula>$D$330</formula>
    </cfRule>
  </conditionalFormatting>
  <conditionalFormatting sqref="G326">
    <cfRule type="cellIs" dxfId="1245" priority="358" stopIfTrue="1" operator="lessThan">
      <formula>$F$326</formula>
    </cfRule>
  </conditionalFormatting>
  <conditionalFormatting sqref="I326">
    <cfRule type="cellIs" dxfId="1244" priority="359" stopIfTrue="1" operator="lessThan">
      <formula>$H$326</formula>
    </cfRule>
  </conditionalFormatting>
  <conditionalFormatting sqref="K326">
    <cfRule type="cellIs" dxfId="1243" priority="360" stopIfTrue="1" operator="lessThan">
      <formula>$J$326</formula>
    </cfRule>
  </conditionalFormatting>
  <conditionalFormatting sqref="C327">
    <cfRule type="cellIs" dxfId="1242" priority="361" stopIfTrue="1" operator="lessThan">
      <formula>$C$331</formula>
    </cfRule>
  </conditionalFormatting>
  <conditionalFormatting sqref="D327">
    <cfRule type="cellIs" dxfId="1241" priority="362" stopIfTrue="1" operator="lessThan">
      <formula>$D$331</formula>
    </cfRule>
  </conditionalFormatting>
  <conditionalFormatting sqref="G327">
    <cfRule type="cellIs" dxfId="1240" priority="363" stopIfTrue="1" operator="lessThan">
      <formula>$F$327</formula>
    </cfRule>
  </conditionalFormatting>
  <conditionalFormatting sqref="I327">
    <cfRule type="cellIs" dxfId="1239" priority="364" stopIfTrue="1" operator="lessThan">
      <formula>$H$327</formula>
    </cfRule>
  </conditionalFormatting>
  <conditionalFormatting sqref="K327">
    <cfRule type="cellIs" dxfId="1238" priority="365" stopIfTrue="1" operator="lessThan">
      <formula>$J$327</formula>
    </cfRule>
  </conditionalFormatting>
  <conditionalFormatting sqref="C334">
    <cfRule type="cellIs" dxfId="1237" priority="366" stopIfTrue="1" operator="lessThan">
      <formula>$C$338</formula>
    </cfRule>
  </conditionalFormatting>
  <conditionalFormatting sqref="D334">
    <cfRule type="cellIs" dxfId="1236" priority="367" stopIfTrue="1" operator="lessThan">
      <formula>$D$338</formula>
    </cfRule>
  </conditionalFormatting>
  <conditionalFormatting sqref="G334">
    <cfRule type="cellIs" dxfId="1235" priority="368" stopIfTrue="1" operator="lessThan">
      <formula>$F$334</formula>
    </cfRule>
  </conditionalFormatting>
  <conditionalFormatting sqref="I334">
    <cfRule type="cellIs" dxfId="1234" priority="369" stopIfTrue="1" operator="lessThan">
      <formula>$H$334</formula>
    </cfRule>
  </conditionalFormatting>
  <conditionalFormatting sqref="K334">
    <cfRule type="cellIs" dxfId="1233" priority="370" stopIfTrue="1" operator="lessThan">
      <formula>$J$334</formula>
    </cfRule>
  </conditionalFormatting>
  <conditionalFormatting sqref="C335">
    <cfRule type="cellIs" dxfId="1232" priority="371" stopIfTrue="1" operator="lessThan">
      <formula>$C$339</formula>
    </cfRule>
  </conditionalFormatting>
  <conditionalFormatting sqref="D335">
    <cfRule type="cellIs" dxfId="1231" priority="372" stopIfTrue="1" operator="lessThan">
      <formula>$D$339</formula>
    </cfRule>
  </conditionalFormatting>
  <conditionalFormatting sqref="C342">
    <cfRule type="cellIs" dxfId="1230" priority="373" stopIfTrue="1" operator="lessThan">
      <formula>$C$346</formula>
    </cfRule>
  </conditionalFormatting>
  <conditionalFormatting sqref="D342">
    <cfRule type="cellIs" dxfId="1229" priority="374" stopIfTrue="1" operator="lessThan">
      <formula>$D$346</formula>
    </cfRule>
  </conditionalFormatting>
  <conditionalFormatting sqref="G342">
    <cfRule type="cellIs" dxfId="1228" priority="375" stopIfTrue="1" operator="lessThan">
      <formula>$F$342</formula>
    </cfRule>
  </conditionalFormatting>
  <conditionalFormatting sqref="I342">
    <cfRule type="cellIs" dxfId="1227" priority="376" stopIfTrue="1" operator="lessThan">
      <formula>$H$342</formula>
    </cfRule>
  </conditionalFormatting>
  <conditionalFormatting sqref="K342">
    <cfRule type="cellIs" dxfId="1226" priority="377" stopIfTrue="1" operator="lessThan">
      <formula>$J$342</formula>
    </cfRule>
  </conditionalFormatting>
  <conditionalFormatting sqref="C343">
    <cfRule type="cellIs" dxfId="1225" priority="378" stopIfTrue="1" operator="lessThan">
      <formula>$C$347</formula>
    </cfRule>
  </conditionalFormatting>
  <conditionalFormatting sqref="D343">
    <cfRule type="cellIs" dxfId="1224" priority="379" stopIfTrue="1" operator="lessThan">
      <formula>$D$347</formula>
    </cfRule>
  </conditionalFormatting>
  <conditionalFormatting sqref="C350">
    <cfRule type="cellIs" dxfId="1223" priority="380" stopIfTrue="1" operator="lessThan">
      <formula>$C$354</formula>
    </cfRule>
  </conditionalFormatting>
  <conditionalFormatting sqref="D350">
    <cfRule type="cellIs" dxfId="1222" priority="381" stopIfTrue="1" operator="lessThan">
      <formula>$D$354</formula>
    </cfRule>
  </conditionalFormatting>
  <conditionalFormatting sqref="G350">
    <cfRule type="cellIs" dxfId="1221" priority="382" stopIfTrue="1" operator="lessThan">
      <formula>$F$350</formula>
    </cfRule>
  </conditionalFormatting>
  <conditionalFormatting sqref="I350">
    <cfRule type="cellIs" dxfId="1220" priority="383" stopIfTrue="1" operator="lessThan">
      <formula>$H$350</formula>
    </cfRule>
  </conditionalFormatting>
  <conditionalFormatting sqref="K350">
    <cfRule type="cellIs" dxfId="1219" priority="384" stopIfTrue="1" operator="lessThan">
      <formula>$J$350</formula>
    </cfRule>
  </conditionalFormatting>
  <conditionalFormatting sqref="C351">
    <cfRule type="cellIs" dxfId="1218" priority="385" stopIfTrue="1" operator="lessThan">
      <formula>$C$355</formula>
    </cfRule>
  </conditionalFormatting>
  <conditionalFormatting sqref="D351">
    <cfRule type="cellIs" dxfId="1217" priority="386" stopIfTrue="1" operator="lessThan">
      <formula>$D$355</formula>
    </cfRule>
  </conditionalFormatting>
  <conditionalFormatting sqref="G351">
    <cfRule type="cellIs" dxfId="1216" priority="387" stopIfTrue="1" operator="lessThan">
      <formula>$F$351</formula>
    </cfRule>
  </conditionalFormatting>
  <conditionalFormatting sqref="I351">
    <cfRule type="cellIs" dxfId="1215" priority="388" stopIfTrue="1" operator="lessThan">
      <formula>$H$351</formula>
    </cfRule>
  </conditionalFormatting>
  <conditionalFormatting sqref="K351">
    <cfRule type="cellIs" dxfId="1214" priority="389" stopIfTrue="1" operator="lessThan">
      <formula>$J$351</formula>
    </cfRule>
  </conditionalFormatting>
  <conditionalFormatting sqref="C358">
    <cfRule type="cellIs" dxfId="1213" priority="390" stopIfTrue="1" operator="lessThan">
      <formula>$C$362</formula>
    </cfRule>
  </conditionalFormatting>
  <conditionalFormatting sqref="D358">
    <cfRule type="cellIs" dxfId="1212" priority="391" stopIfTrue="1" operator="lessThan">
      <formula>$D$362</formula>
    </cfRule>
  </conditionalFormatting>
  <conditionalFormatting sqref="G358">
    <cfRule type="cellIs" dxfId="1211" priority="392" stopIfTrue="1" operator="lessThan">
      <formula>$F$358</formula>
    </cfRule>
  </conditionalFormatting>
  <conditionalFormatting sqref="I358">
    <cfRule type="cellIs" dxfId="1210" priority="393" stopIfTrue="1" operator="lessThan">
      <formula>$H$358</formula>
    </cfRule>
  </conditionalFormatting>
  <conditionalFormatting sqref="K358">
    <cfRule type="cellIs" dxfId="1209" priority="394" stopIfTrue="1" operator="lessThan">
      <formula>$J$358</formula>
    </cfRule>
  </conditionalFormatting>
  <conditionalFormatting sqref="C359">
    <cfRule type="cellIs" dxfId="1208" priority="395" stopIfTrue="1" operator="lessThan">
      <formula>$C$363</formula>
    </cfRule>
  </conditionalFormatting>
  <conditionalFormatting sqref="D359">
    <cfRule type="cellIs" dxfId="1207" priority="396" stopIfTrue="1" operator="lessThan">
      <formula>$D$363</formula>
    </cfRule>
  </conditionalFormatting>
  <conditionalFormatting sqref="F27:K27">
    <cfRule type="cellIs" dxfId="1206" priority="3" stopIfTrue="1" operator="lessThan">
      <formula>$D$27</formula>
    </cfRule>
  </conditionalFormatting>
  <conditionalFormatting sqref="F35:K35">
    <cfRule type="cellIs" dxfId="1205" priority="2" stopIfTrue="1" operator="lessThan">
      <formula>$D$27</formula>
    </cfRule>
  </conditionalFormatting>
  <conditionalFormatting sqref="F23:K23">
    <cfRule type="cellIs" dxfId="1204" priority="1" stopIfTrue="1" operator="lessThan">
      <formula>$D$27</formula>
    </cfRule>
  </conditionalFormatting>
  <pageMargins left="0.46875" right="0.1875" top="0.46875" bottom="0.34375" header="0.1875" footer="0.1145833358168602"/>
  <pageSetup paperSize="9" scale="87" fitToHeight="0" orientation="landscape" useFirstPageNumber="1" r:id="rId1"/>
  <headerFooter alignWithMargins="0">
    <oddHeader>&amp;RБагаева Наталия Владимировна (Оричевский район), 09.06.2022 8:01:27</oddHeader>
    <oddFooter>&amp;R&amp;8&amp;"Arial Cyrкурсив"&amp;P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</vt:i4>
      </vt:variant>
    </vt:vector>
  </HeadingPairs>
  <TitlesOfParts>
    <vt:vector size="15" baseType="lpstr">
      <vt:lpstr>_1_ 01 - Население_2022 </vt:lpstr>
      <vt:lpstr>_1_ 02 - Общеэкономические пока</vt:lpstr>
      <vt:lpstr>_1_ 03 - Промышленность_2022 </vt:lpstr>
      <vt:lpstr>_1_ 03 - Пром.(без кр.и сред.)</vt:lpstr>
      <vt:lpstr>_1_ 04 - Сельское хозяйство_22</vt:lpstr>
      <vt:lpstr>_1_ 05 - Малое предпринимательс</vt:lpstr>
      <vt:lpstr>_1_ 06 - Инвестиции_2022</vt:lpstr>
      <vt:lpstr>_1_ 07 - Основные фонды_2021</vt:lpstr>
      <vt:lpstr>_1_ 08 - Финансы_2022</vt:lpstr>
      <vt:lpstr>_1_ 09 - Строительство_2022</vt:lpstr>
      <vt:lpstr>_1_ 10 - Торговля и услуги насе</vt:lpstr>
      <vt:lpstr>_1_ 11 - Баланс труда_2022</vt:lpstr>
      <vt:lpstr>_1_ 14 - Труд_2016</vt:lpstr>
      <vt:lpstr>'_1_ 03 - Пром.(без кр.и сред.)'!Заголовки_для_печати</vt:lpstr>
      <vt:lpstr>'_1_ 14 - Труд_2016'!Заголовки_для_печати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PC1</cp:lastModifiedBy>
  <cp:lastPrinted>2022-08-18T06:00:53Z</cp:lastPrinted>
  <dcterms:created xsi:type="dcterms:W3CDTF">2022-08-18T05:12:04Z</dcterms:created>
  <dcterms:modified xsi:type="dcterms:W3CDTF">2022-10-05T05:33:15Z</dcterms:modified>
</cp:coreProperties>
</file>