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0" windowHeight="9405" activeTab="1"/>
  </bookViews>
  <sheets>
    <sheet name="исполнение ДОХОДЫ 2022" sheetId="1" r:id="rId1"/>
    <sheet name="исполнение РАСХОДЫ" sheetId="2" r:id="rId2"/>
  </sheets>
  <externalReferences>
    <externalReference r:id="rId5"/>
  </externalReferences>
  <definedNames>
    <definedName name="_xlnm.Print_Area" localSheetId="0">'исполнение ДОХОДЫ 2022'!$A$1:$L$34</definedName>
  </definedNames>
  <calcPr fullCalcOnLoad="1"/>
</workbook>
</file>

<file path=xl/sharedStrings.xml><?xml version="1.0" encoding="utf-8"?>
<sst xmlns="http://schemas.openxmlformats.org/spreadsheetml/2006/main" count="85" uniqueCount="77">
  <si>
    <t>перв. годовой план</t>
  </si>
  <si>
    <t>уточн. годовой план</t>
  </si>
  <si>
    <t>факт с начала года</t>
  </si>
  <si>
    <t>% исполнения</t>
  </si>
  <si>
    <t>Факт за соотв. период прош. года</t>
  </si>
  <si>
    <t>перв. год. плана</t>
  </si>
  <si>
    <t>уточн. год. плана</t>
  </si>
  <si>
    <t>%</t>
  </si>
  <si>
    <t>тыс. руб.</t>
  </si>
  <si>
    <t>Наименование доходов</t>
  </si>
  <si>
    <t>Налоговые доходы всего</t>
  </si>
  <si>
    <t>НДФЛ</t>
  </si>
  <si>
    <t>Налог на имущество с ф/л</t>
  </si>
  <si>
    <t>Земельный налог</t>
  </si>
  <si>
    <t>Неналоговые доходы</t>
  </si>
  <si>
    <t>Аренда земли</t>
  </si>
  <si>
    <t>Аренда имущества</t>
  </si>
  <si>
    <t>Прочие поступления от использования имущества</t>
  </si>
  <si>
    <t>Компенсация затрат</t>
  </si>
  <si>
    <t>Платные услуги</t>
  </si>
  <si>
    <t>Реализация имущества</t>
  </si>
  <si>
    <t>Продажа земли</t>
  </si>
  <si>
    <t>Госпошлина за нотар. действия</t>
  </si>
  <si>
    <t>Прочие неналоговые доходы</t>
  </si>
  <si>
    <t>Самообложение</t>
  </si>
  <si>
    <t>Доходы, от возм. расходов по содер. мун. имущества</t>
  </si>
  <si>
    <t>другие неналоговые если есть</t>
  </si>
  <si>
    <t>Дотации</t>
  </si>
  <si>
    <t>Субсидии</t>
  </si>
  <si>
    <t>Субвенции</t>
  </si>
  <si>
    <t>Прочие безвозмезд.</t>
  </si>
  <si>
    <t>Возврат остатков</t>
  </si>
  <si>
    <t>недоимка</t>
  </si>
  <si>
    <t>Отклонение (+,-)</t>
  </si>
  <si>
    <t>Собственные доходы всего</t>
  </si>
  <si>
    <t>ЕСХН</t>
  </si>
  <si>
    <t>Акцизы</t>
  </si>
  <si>
    <t>Безвозмездные поступления</t>
  </si>
  <si>
    <t>Иные межбюджетные трансферты</t>
  </si>
  <si>
    <t>Наименование расходов</t>
  </si>
  <si>
    <t>уд. Вес %</t>
  </si>
  <si>
    <t>уд.вес %</t>
  </si>
  <si>
    <t>Выполнение перв. Плана</t>
  </si>
  <si>
    <t>Откл. уточ. от перв.</t>
  </si>
  <si>
    <t>Общегосударственные вопросы</t>
  </si>
  <si>
    <t>Глава поселения</t>
  </si>
  <si>
    <t>Дума</t>
  </si>
  <si>
    <t>Администрация</t>
  </si>
  <si>
    <t>Резервный фонд</t>
  </si>
  <si>
    <t>Другие общегосударственные воппосы</t>
  </si>
  <si>
    <t>Национальная безопасность</t>
  </si>
  <si>
    <t>Защита населения и территории от ЧС</t>
  </si>
  <si>
    <t>Обеспечение пожарной безопасности</t>
  </si>
  <si>
    <t>Другие вопросы в области пож. Безоп.</t>
  </si>
  <si>
    <t>Национальная экономика</t>
  </si>
  <si>
    <t>Дорожное хозяйство</t>
  </si>
  <si>
    <t>Другие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</si>
  <si>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</si>
  <si>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</si>
  <si>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</si>
  <si>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</si>
  <si>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</si>
  <si>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Физическая культура и спорт</t>
  </si>
  <si>
    <t>Расходы</t>
  </si>
  <si>
    <t>Норматив на содержание ОМС</t>
  </si>
  <si>
    <t>Национальная оборона</t>
  </si>
  <si>
    <t>Обучение, повышение квалификации</t>
  </si>
  <si>
    <t>тыс.руб.</t>
  </si>
  <si>
    <t>Выполнение уточенного плана</t>
  </si>
  <si>
    <t>Доля общегосударственных расходов в объеме собственных доходов</t>
  </si>
  <si>
    <t>Исполнение бюджета Торфяного сельского поселения за 12 месяцев 2022 года</t>
  </si>
  <si>
    <t>Анализ исполнения расходной части бюджета торфяного сельского поселения за 2022 год</t>
  </si>
  <si>
    <t>факт 2022 года</t>
  </si>
  <si>
    <t>на конец 12 мес 2022 года</t>
  </si>
  <si>
    <t>отклонения факт 2022 к уровню прошлого года</t>
  </si>
  <si>
    <t>на начало 2022 года</t>
  </si>
  <si>
    <t>Городская среда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</si>
</sst>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4" fontId="4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2" xfId="0" applyBorder="1" applyAlignment="1">
      <alignment/>
    </xf>
    <xf numFmtId="174" fontId="6" fillId="33" borderId="13" xfId="0" applyNumberFormat="1" applyFont="1" applyFill="1" applyBorder="1" applyAlignment="1">
      <alignment/>
    </xf>
    <xf numFmtId="174" fontId="6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4" fontId="4" fillId="33" borderId="21" xfId="0" applyNumberFormat="1" applyFont="1" applyFill="1" applyBorder="1" applyAlignment="1">
      <alignment/>
    </xf>
    <xf numFmtId="174" fontId="6" fillId="33" borderId="22" xfId="0" applyNumberFormat="1" applyFont="1" applyFill="1" applyBorder="1" applyAlignment="1">
      <alignment/>
    </xf>
    <xf numFmtId="174" fontId="4" fillId="33" borderId="23" xfId="0" applyNumberFormat="1" applyFont="1" applyFill="1" applyBorder="1" applyAlignment="1">
      <alignment/>
    </xf>
    <xf numFmtId="174" fontId="6" fillId="33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5" xfId="0" applyBorder="1" applyAlignment="1">
      <alignment horizontal="justify" vertical="justify"/>
    </xf>
    <xf numFmtId="0" fontId="0" fillId="0" borderId="25" xfId="0" applyBorder="1" applyAlignment="1">
      <alignment vertical="justify"/>
    </xf>
    <xf numFmtId="0" fontId="3" fillId="0" borderId="27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0" borderId="28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vertical="justify"/>
    </xf>
    <xf numFmtId="0" fontId="33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33" fillId="0" borderId="31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33" fillId="0" borderId="27" xfId="0" applyFont="1" applyBorder="1" applyAlignment="1">
      <alignment horizontal="left"/>
    </xf>
    <xf numFmtId="174" fontId="6" fillId="33" borderId="32" xfId="0" applyNumberFormat="1" applyFont="1" applyFill="1" applyBorder="1" applyAlignment="1">
      <alignment/>
    </xf>
    <xf numFmtId="174" fontId="6" fillId="33" borderId="17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/>
    </xf>
    <xf numFmtId="174" fontId="6" fillId="33" borderId="20" xfId="0" applyNumberFormat="1" applyFont="1" applyFill="1" applyBorder="1" applyAlignment="1">
      <alignment/>
    </xf>
    <xf numFmtId="0" fontId="0" fillId="0" borderId="31" xfId="0" applyBorder="1" applyAlignment="1">
      <alignment vertical="justify"/>
    </xf>
    <xf numFmtId="0" fontId="33" fillId="0" borderId="31" xfId="0" applyFont="1" applyBorder="1" applyAlignment="1">
      <alignment vertical="justify"/>
    </xf>
    <xf numFmtId="0" fontId="33" fillId="0" borderId="27" xfId="0" applyFont="1" applyBorder="1" applyAlignment="1">
      <alignment horizontal="center" wrapText="1"/>
    </xf>
    <xf numFmtId="2" fontId="4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6" fillId="33" borderId="33" xfId="0" applyNumberFormat="1" applyFont="1" applyFill="1" applyBorder="1" applyAlignment="1">
      <alignment/>
    </xf>
    <xf numFmtId="2" fontId="6" fillId="33" borderId="34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4" fillId="33" borderId="35" xfId="0" applyNumberFormat="1" applyFont="1" applyFill="1" applyBorder="1" applyAlignment="1">
      <alignment/>
    </xf>
    <xf numFmtId="2" fontId="4" fillId="33" borderId="36" xfId="0" applyNumberFormat="1" applyFont="1" applyFill="1" applyBorder="1" applyAlignment="1">
      <alignment/>
    </xf>
    <xf numFmtId="2" fontId="4" fillId="33" borderId="37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Fill="1" applyAlignment="1">
      <alignment/>
    </xf>
    <xf numFmtId="0" fontId="9" fillId="0" borderId="38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 vertical="justify"/>
    </xf>
    <xf numFmtId="0" fontId="8" fillId="33" borderId="0" xfId="0" applyFont="1" applyFill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justify"/>
    </xf>
    <xf numFmtId="0" fontId="9" fillId="0" borderId="25" xfId="0" applyFont="1" applyBorder="1" applyAlignment="1">
      <alignment horizontal="center" vertical="justify"/>
    </xf>
    <xf numFmtId="0" fontId="9" fillId="0" borderId="27" xfId="0" applyFont="1" applyBorder="1" applyAlignment="1">
      <alignment horizontal="center" vertical="justify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1%20&#1082;&#1074;%202022%20&#1058;&#1086;&#1088;&#109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ДОХОДЫ 2022"/>
      <sheetName val="исполнение РАСХОДЫ"/>
    </sheetNames>
    <sheetDataSet>
      <sheetData sheetId="0">
        <row r="25">
          <cell r="B25">
            <v>1592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9.140625" defaultRowHeight="15"/>
  <cols>
    <col min="1" max="1" width="33.421875" style="0" customWidth="1"/>
    <col min="2" max="2" width="16.57421875" style="0" customWidth="1"/>
    <col min="3" max="3" width="20.140625" style="0" customWidth="1"/>
    <col min="4" max="4" width="15.00390625" style="0" customWidth="1"/>
    <col min="5" max="5" width="12.28125" style="0" customWidth="1"/>
    <col min="6" max="6" width="14.421875" style="0" customWidth="1"/>
    <col min="7" max="7" width="14.28125" style="0" customWidth="1"/>
    <col min="8" max="8" width="12.57421875" style="0" customWidth="1"/>
    <col min="9" max="9" width="13.421875" style="0" customWidth="1"/>
    <col min="10" max="10" width="12.57421875" style="0" customWidth="1"/>
    <col min="11" max="11" width="11.57421875" style="0" customWidth="1"/>
  </cols>
  <sheetData>
    <row r="1" spans="1:9" ht="15">
      <c r="A1" s="75" t="s">
        <v>70</v>
      </c>
      <c r="B1" s="75"/>
      <c r="C1" s="75"/>
      <c r="D1" s="75"/>
      <c r="E1" s="75"/>
      <c r="F1" s="75"/>
      <c r="G1" s="75"/>
      <c r="H1" s="75"/>
      <c r="I1" s="75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12" ht="15">
      <c r="A3" s="72" t="s">
        <v>9</v>
      </c>
      <c r="B3" s="84"/>
      <c r="C3" s="84"/>
      <c r="D3" s="84"/>
      <c r="E3" s="84"/>
      <c r="F3" s="84"/>
      <c r="G3" s="85"/>
      <c r="H3" s="86" t="s">
        <v>74</v>
      </c>
      <c r="I3" s="87"/>
      <c r="J3" s="76" t="s">
        <v>32</v>
      </c>
      <c r="K3" s="77"/>
      <c r="L3" s="78"/>
    </row>
    <row r="4" spans="1:12" ht="15">
      <c r="A4" s="73"/>
      <c r="B4" s="82" t="s">
        <v>0</v>
      </c>
      <c r="C4" s="90" t="s">
        <v>1</v>
      </c>
      <c r="D4" s="92" t="s">
        <v>2</v>
      </c>
      <c r="E4" s="94" t="s">
        <v>3</v>
      </c>
      <c r="F4" s="95"/>
      <c r="G4" s="90" t="s">
        <v>4</v>
      </c>
      <c r="H4" s="88"/>
      <c r="I4" s="89"/>
      <c r="J4" s="79"/>
      <c r="K4" s="80"/>
      <c r="L4" s="81"/>
    </row>
    <row r="5" spans="1:12" ht="39.75" customHeight="1" thickBot="1">
      <c r="A5" s="74"/>
      <c r="B5" s="83"/>
      <c r="C5" s="91"/>
      <c r="D5" s="93"/>
      <c r="E5" s="10" t="s">
        <v>5</v>
      </c>
      <c r="F5" s="10" t="s">
        <v>6</v>
      </c>
      <c r="G5" s="91"/>
      <c r="H5" s="11" t="s">
        <v>7</v>
      </c>
      <c r="I5" s="12" t="s">
        <v>8</v>
      </c>
      <c r="J5" s="27" t="s">
        <v>75</v>
      </c>
      <c r="K5" s="27" t="s">
        <v>73</v>
      </c>
      <c r="L5" s="28" t="s">
        <v>33</v>
      </c>
    </row>
    <row r="6" spans="1:12" ht="15">
      <c r="A6" s="26" t="s">
        <v>10</v>
      </c>
      <c r="B6" s="48">
        <f>SUM(B7:B12)</f>
        <v>1275.8</v>
      </c>
      <c r="C6" s="61">
        <f>SUM(C7:C12)</f>
        <v>1241.82</v>
      </c>
      <c r="D6" s="61">
        <f>SUM(D7:D12)</f>
        <v>1355.2900000000002</v>
      </c>
      <c r="E6" s="48">
        <f>D6/B6*100</f>
        <v>106.2306004075874</v>
      </c>
      <c r="F6" s="62">
        <f>D6/C6*100</f>
        <v>109.13739511362357</v>
      </c>
      <c r="G6" s="61">
        <f>SUM(G7:G12)</f>
        <v>1406</v>
      </c>
      <c r="H6" s="62">
        <f>D6/G6*100</f>
        <v>96.3933143669986</v>
      </c>
      <c r="I6" s="63">
        <f>D6-G6</f>
        <v>-50.70999999999981</v>
      </c>
      <c r="J6" s="63">
        <f>SUM(J7:J12)</f>
        <v>201.10999999999999</v>
      </c>
      <c r="K6" s="63">
        <f>SUM(K7:K12)</f>
        <v>195.83</v>
      </c>
      <c r="L6" s="64">
        <f>K6-J6</f>
        <v>-5.279999999999973</v>
      </c>
    </row>
    <row r="7" spans="1:12" ht="15">
      <c r="A7" s="1" t="s">
        <v>11</v>
      </c>
      <c r="B7" s="49">
        <v>699.9</v>
      </c>
      <c r="C7" s="49">
        <v>654.98</v>
      </c>
      <c r="D7" s="49">
        <v>712.45</v>
      </c>
      <c r="E7" s="48">
        <f aca="true" t="shared" si="0" ref="E7:E34">D7/B7*100</f>
        <v>101.79311330190029</v>
      </c>
      <c r="F7" s="62">
        <f aca="true" t="shared" si="1" ref="F7:F34">D7/C7*100</f>
        <v>108.77431371950289</v>
      </c>
      <c r="G7" s="49">
        <v>721.1</v>
      </c>
      <c r="H7" s="62">
        <f aca="true" t="shared" si="2" ref="H7:H34">D7/G7*100</f>
        <v>98.80044376646791</v>
      </c>
      <c r="I7" s="63">
        <f aca="true" t="shared" si="3" ref="I7:I32">D7-G7</f>
        <v>-8.649999999999977</v>
      </c>
      <c r="J7" s="65">
        <v>9.97</v>
      </c>
      <c r="K7" s="65">
        <v>9.28</v>
      </c>
      <c r="L7" s="64">
        <f aca="true" t="shared" si="4" ref="L7:L12">K7-J7</f>
        <v>-0.6900000000000013</v>
      </c>
    </row>
    <row r="8" spans="1:12" ht="15">
      <c r="A8" s="1" t="s">
        <v>36</v>
      </c>
      <c r="B8" s="49">
        <v>206.9</v>
      </c>
      <c r="C8" s="49">
        <v>206.9</v>
      </c>
      <c r="D8" s="49">
        <v>237.19</v>
      </c>
      <c r="E8" s="48">
        <f>D8/B8*100</f>
        <v>114.63992266795553</v>
      </c>
      <c r="F8" s="62">
        <f t="shared" si="1"/>
        <v>114.63992266795553</v>
      </c>
      <c r="G8" s="49">
        <v>198.6</v>
      </c>
      <c r="H8" s="62">
        <f t="shared" si="2"/>
        <v>119.43101711983888</v>
      </c>
      <c r="I8" s="63">
        <f t="shared" si="3"/>
        <v>38.59</v>
      </c>
      <c r="J8" s="65"/>
      <c r="K8" s="65"/>
      <c r="L8" s="64">
        <f t="shared" si="4"/>
        <v>0</v>
      </c>
    </row>
    <row r="9" spans="1:12" ht="15">
      <c r="A9" s="1" t="s">
        <v>12</v>
      </c>
      <c r="B9" s="49">
        <v>254</v>
      </c>
      <c r="C9" s="49">
        <v>276.76</v>
      </c>
      <c r="D9" s="49">
        <v>299.18</v>
      </c>
      <c r="E9" s="48">
        <f t="shared" si="0"/>
        <v>117.78740157480317</v>
      </c>
      <c r="F9" s="62">
        <f t="shared" si="1"/>
        <v>108.10088163029342</v>
      </c>
      <c r="G9" s="49">
        <v>306.8</v>
      </c>
      <c r="H9" s="62">
        <f t="shared" si="2"/>
        <v>97.51629726205996</v>
      </c>
      <c r="I9" s="63">
        <f t="shared" si="3"/>
        <v>-7.6200000000000045</v>
      </c>
      <c r="J9" s="66">
        <v>143.39</v>
      </c>
      <c r="K9" s="66">
        <v>170.58</v>
      </c>
      <c r="L9" s="64">
        <f t="shared" si="4"/>
        <v>27.190000000000026</v>
      </c>
    </row>
    <row r="10" spans="1:12" ht="15">
      <c r="A10" s="1" t="s">
        <v>13</v>
      </c>
      <c r="B10" s="49">
        <v>115</v>
      </c>
      <c r="C10" s="67">
        <v>103.18</v>
      </c>
      <c r="D10" s="67">
        <v>106.47</v>
      </c>
      <c r="E10" s="48">
        <f t="shared" si="0"/>
        <v>92.58260869565217</v>
      </c>
      <c r="F10" s="62">
        <f t="shared" si="1"/>
        <v>103.18860244233379</v>
      </c>
      <c r="G10" s="67">
        <v>178.9</v>
      </c>
      <c r="H10" s="62">
        <f t="shared" si="2"/>
        <v>59.51369480156512</v>
      </c>
      <c r="I10" s="63">
        <f t="shared" si="3"/>
        <v>-72.43</v>
      </c>
      <c r="J10" s="66">
        <v>47.75</v>
      </c>
      <c r="K10" s="66">
        <v>15.97</v>
      </c>
      <c r="L10" s="64">
        <f t="shared" si="4"/>
        <v>-31.78</v>
      </c>
    </row>
    <row r="11" spans="1:12" ht="15">
      <c r="A11" s="1" t="s">
        <v>35</v>
      </c>
      <c r="B11" s="49"/>
      <c r="C11" s="49"/>
      <c r="D11" s="49"/>
      <c r="E11" s="48" t="e">
        <f t="shared" si="0"/>
        <v>#DIV/0!</v>
      </c>
      <c r="F11" s="62" t="e">
        <f t="shared" si="1"/>
        <v>#DIV/0!</v>
      </c>
      <c r="G11" s="49">
        <v>0.6</v>
      </c>
      <c r="H11" s="62">
        <f t="shared" si="2"/>
        <v>0</v>
      </c>
      <c r="I11" s="63">
        <f t="shared" si="3"/>
        <v>-0.6</v>
      </c>
      <c r="J11" s="68"/>
      <c r="K11" s="68"/>
      <c r="L11" s="64">
        <f t="shared" si="4"/>
        <v>0</v>
      </c>
    </row>
    <row r="12" spans="1:12" ht="15">
      <c r="A12" s="1" t="s">
        <v>22</v>
      </c>
      <c r="B12" s="49"/>
      <c r="C12" s="49"/>
      <c r="D12" s="49"/>
      <c r="E12" s="48" t="e">
        <f t="shared" si="0"/>
        <v>#DIV/0!</v>
      </c>
      <c r="F12" s="62" t="e">
        <f t="shared" si="1"/>
        <v>#DIV/0!</v>
      </c>
      <c r="G12" s="49"/>
      <c r="H12" s="62" t="e">
        <f t="shared" si="2"/>
        <v>#DIV/0!</v>
      </c>
      <c r="I12" s="63">
        <f t="shared" si="3"/>
        <v>0</v>
      </c>
      <c r="J12" s="68"/>
      <c r="K12" s="68"/>
      <c r="L12" s="64">
        <f t="shared" si="4"/>
        <v>0</v>
      </c>
    </row>
    <row r="13" spans="1:12" ht="15">
      <c r="A13" s="4" t="s">
        <v>14</v>
      </c>
      <c r="B13" s="48">
        <f>SUM(B14:B24)</f>
        <v>316.2</v>
      </c>
      <c r="C13" s="50">
        <f>SUM(C14:C24)</f>
        <v>380.17</v>
      </c>
      <c r="D13" s="50">
        <f>SUM(D14:D24)</f>
        <v>407.06</v>
      </c>
      <c r="E13" s="48">
        <f t="shared" si="0"/>
        <v>128.7349778621126</v>
      </c>
      <c r="F13" s="62">
        <f t="shared" si="1"/>
        <v>107.07315148486202</v>
      </c>
      <c r="G13" s="50">
        <f>SUM(G14:G24)</f>
        <v>376.1</v>
      </c>
      <c r="H13" s="62">
        <f t="shared" si="2"/>
        <v>108.2318532305238</v>
      </c>
      <c r="I13" s="63">
        <f t="shared" si="3"/>
        <v>30.95999999999998</v>
      </c>
      <c r="J13" s="68"/>
      <c r="K13" s="68"/>
      <c r="L13" s="68"/>
    </row>
    <row r="14" spans="1:12" ht="15">
      <c r="A14" s="1" t="s">
        <v>15</v>
      </c>
      <c r="B14" s="49"/>
      <c r="C14" s="49"/>
      <c r="D14" s="49"/>
      <c r="E14" s="48" t="e">
        <f t="shared" si="0"/>
        <v>#DIV/0!</v>
      </c>
      <c r="F14" s="62" t="e">
        <f t="shared" si="1"/>
        <v>#DIV/0!</v>
      </c>
      <c r="G14" s="49"/>
      <c r="H14" s="62" t="e">
        <f t="shared" si="2"/>
        <v>#DIV/0!</v>
      </c>
      <c r="I14" s="63">
        <f t="shared" si="3"/>
        <v>0</v>
      </c>
      <c r="J14" s="68"/>
      <c r="K14" s="68"/>
      <c r="L14" s="68"/>
    </row>
    <row r="15" spans="1:12" ht="15">
      <c r="A15" s="1" t="s">
        <v>16</v>
      </c>
      <c r="B15" s="49">
        <v>96.3</v>
      </c>
      <c r="C15" s="49">
        <v>118.81</v>
      </c>
      <c r="D15" s="49">
        <v>128.76</v>
      </c>
      <c r="E15" s="48">
        <f t="shared" si="0"/>
        <v>133.70716510903426</v>
      </c>
      <c r="F15" s="62">
        <f t="shared" si="1"/>
        <v>108.37471593300225</v>
      </c>
      <c r="G15" s="49">
        <v>120.2</v>
      </c>
      <c r="H15" s="62">
        <f t="shared" si="2"/>
        <v>107.1214642262895</v>
      </c>
      <c r="I15" s="63">
        <f t="shared" si="3"/>
        <v>8.559999999999988</v>
      </c>
      <c r="J15" s="68"/>
      <c r="K15" s="68"/>
      <c r="L15" s="68"/>
    </row>
    <row r="16" spans="1:12" ht="30">
      <c r="A16" s="5" t="s">
        <v>17</v>
      </c>
      <c r="B16" s="49">
        <v>118.9</v>
      </c>
      <c r="C16" s="49">
        <v>132.09</v>
      </c>
      <c r="D16" s="49">
        <v>131.62</v>
      </c>
      <c r="E16" s="48">
        <f t="shared" si="0"/>
        <v>110.69806560134568</v>
      </c>
      <c r="F16" s="62">
        <f t="shared" si="1"/>
        <v>99.64418199712317</v>
      </c>
      <c r="G16" s="49">
        <v>112.9</v>
      </c>
      <c r="H16" s="62">
        <f t="shared" si="2"/>
        <v>116.58104517271921</v>
      </c>
      <c r="I16" s="63">
        <f t="shared" si="3"/>
        <v>18.72</v>
      </c>
      <c r="J16" s="68"/>
      <c r="K16" s="68"/>
      <c r="L16" s="68"/>
    </row>
    <row r="17" spans="1:12" ht="15">
      <c r="A17" s="1" t="s">
        <v>18</v>
      </c>
      <c r="B17" s="49">
        <v>101</v>
      </c>
      <c r="C17" s="49">
        <v>132.97</v>
      </c>
      <c r="D17" s="49">
        <v>150.38</v>
      </c>
      <c r="E17" s="48">
        <f t="shared" si="0"/>
        <v>148.89108910891088</v>
      </c>
      <c r="F17" s="62">
        <f t="shared" si="1"/>
        <v>113.09317891253666</v>
      </c>
      <c r="G17" s="49">
        <v>139.3</v>
      </c>
      <c r="H17" s="62">
        <f t="shared" si="2"/>
        <v>107.95405599425698</v>
      </c>
      <c r="I17" s="63">
        <f t="shared" si="3"/>
        <v>11.079999999999984</v>
      </c>
      <c r="J17" s="68"/>
      <c r="K17" s="68"/>
      <c r="L17" s="68"/>
    </row>
    <row r="18" spans="1:12" ht="15">
      <c r="A18" s="1" t="s">
        <v>19</v>
      </c>
      <c r="B18" s="49"/>
      <c r="C18" s="49"/>
      <c r="D18" s="49"/>
      <c r="E18" s="48"/>
      <c r="F18" s="62"/>
      <c r="G18" s="49"/>
      <c r="H18" s="62"/>
      <c r="I18" s="63">
        <f t="shared" si="3"/>
        <v>0</v>
      </c>
      <c r="J18" s="68"/>
      <c r="K18" s="68"/>
      <c r="L18" s="68"/>
    </row>
    <row r="19" spans="1:12" ht="15">
      <c r="A19" s="1" t="s">
        <v>20</v>
      </c>
      <c r="B19" s="49"/>
      <c r="C19" s="49"/>
      <c r="D19" s="49"/>
      <c r="E19" s="48"/>
      <c r="F19" s="62"/>
      <c r="G19" s="49"/>
      <c r="H19" s="62"/>
      <c r="I19" s="63">
        <f t="shared" si="3"/>
        <v>0</v>
      </c>
      <c r="J19" s="68"/>
      <c r="K19" s="68"/>
      <c r="L19" s="68"/>
    </row>
    <row r="20" spans="1:12" ht="15">
      <c r="A20" s="1" t="s">
        <v>21</v>
      </c>
      <c r="B20" s="49"/>
      <c r="C20" s="49"/>
      <c r="D20" s="53"/>
      <c r="E20" s="48"/>
      <c r="F20" s="62"/>
      <c r="G20" s="53"/>
      <c r="H20" s="62"/>
      <c r="I20" s="63">
        <f t="shared" si="3"/>
        <v>0</v>
      </c>
      <c r="J20" s="68"/>
      <c r="K20" s="68"/>
      <c r="L20" s="68"/>
    </row>
    <row r="21" spans="1:12" ht="15">
      <c r="A21" s="1" t="s">
        <v>23</v>
      </c>
      <c r="B21" s="49"/>
      <c r="C21" s="49"/>
      <c r="D21" s="49"/>
      <c r="E21" s="48"/>
      <c r="F21" s="62"/>
      <c r="G21" s="49"/>
      <c r="H21" s="62"/>
      <c r="I21" s="63">
        <f t="shared" si="3"/>
        <v>0</v>
      </c>
      <c r="J21" s="68"/>
      <c r="K21" s="68"/>
      <c r="L21" s="68"/>
    </row>
    <row r="22" spans="1:12" ht="15">
      <c r="A22" s="1" t="s">
        <v>24</v>
      </c>
      <c r="B22" s="49"/>
      <c r="C22" s="49"/>
      <c r="D22" s="49"/>
      <c r="E22" s="48"/>
      <c r="F22" s="62"/>
      <c r="G22" s="49"/>
      <c r="H22" s="62"/>
      <c r="I22" s="63">
        <f t="shared" si="3"/>
        <v>0</v>
      </c>
      <c r="J22" s="68"/>
      <c r="K22" s="68"/>
      <c r="L22" s="68"/>
    </row>
    <row r="23" spans="1:12" ht="30">
      <c r="A23" s="25" t="s">
        <v>25</v>
      </c>
      <c r="B23" s="49"/>
      <c r="C23" s="49"/>
      <c r="D23" s="49"/>
      <c r="E23" s="48"/>
      <c r="F23" s="62"/>
      <c r="G23" s="49"/>
      <c r="H23" s="62"/>
      <c r="I23" s="63">
        <f t="shared" si="3"/>
        <v>0</v>
      </c>
      <c r="J23" s="68"/>
      <c r="K23" s="68"/>
      <c r="L23" s="68"/>
    </row>
    <row r="24" spans="1:12" ht="15">
      <c r="A24" s="1" t="s">
        <v>26</v>
      </c>
      <c r="B24" s="49"/>
      <c r="C24" s="49">
        <v>-3.7</v>
      </c>
      <c r="D24" s="49">
        <v>-3.7</v>
      </c>
      <c r="E24" s="48"/>
      <c r="F24" s="62"/>
      <c r="G24" s="49">
        <v>3.7</v>
      </c>
      <c r="H24" s="62"/>
      <c r="I24" s="63">
        <f t="shared" si="3"/>
        <v>-7.4</v>
      </c>
      <c r="J24" s="68"/>
      <c r="K24" s="68"/>
      <c r="L24" s="68"/>
    </row>
    <row r="25" spans="1:12" ht="15">
      <c r="A25" s="4" t="s">
        <v>34</v>
      </c>
      <c r="B25" s="48">
        <f>B6+B13</f>
        <v>1592</v>
      </c>
      <c r="C25" s="50">
        <f>C6+C13</f>
        <v>1621.99</v>
      </c>
      <c r="D25" s="50">
        <f>D6+D13</f>
        <v>1762.3500000000001</v>
      </c>
      <c r="E25" s="48">
        <f t="shared" si="0"/>
        <v>110.70037688442211</v>
      </c>
      <c r="F25" s="62">
        <f t="shared" si="1"/>
        <v>108.65356753124249</v>
      </c>
      <c r="G25" s="50">
        <f>G6+G13</f>
        <v>1782.1</v>
      </c>
      <c r="H25" s="62">
        <f t="shared" si="2"/>
        <v>98.891756915998</v>
      </c>
      <c r="I25" s="63">
        <f t="shared" si="3"/>
        <v>-19.749999999999773</v>
      </c>
      <c r="J25" s="68"/>
      <c r="K25" s="68"/>
      <c r="L25" s="68"/>
    </row>
    <row r="26" spans="1:12" ht="15">
      <c r="A26" s="4" t="s">
        <v>37</v>
      </c>
      <c r="B26" s="48">
        <f>SUM(B27:B32)</f>
        <v>3829.8500000000004</v>
      </c>
      <c r="C26" s="50">
        <f>SUM(C27:C32)</f>
        <v>4257.29</v>
      </c>
      <c r="D26" s="50">
        <f>SUM(D27:D32)</f>
        <v>4257.3</v>
      </c>
      <c r="E26" s="48">
        <f t="shared" si="0"/>
        <v>111.16101152786662</v>
      </c>
      <c r="F26" s="62">
        <f t="shared" si="1"/>
        <v>100.00023489121016</v>
      </c>
      <c r="G26" s="50">
        <f>SUM(G27:G32)</f>
        <v>2061.1</v>
      </c>
      <c r="H26" s="62">
        <f t="shared" si="2"/>
        <v>206.55475231672412</v>
      </c>
      <c r="I26" s="63">
        <f t="shared" si="3"/>
        <v>2196.2000000000003</v>
      </c>
      <c r="J26" s="68"/>
      <c r="K26" s="68"/>
      <c r="L26" s="68"/>
    </row>
    <row r="27" spans="1:12" ht="15">
      <c r="A27" s="1" t="s">
        <v>27</v>
      </c>
      <c r="B27" s="49">
        <v>421.14</v>
      </c>
      <c r="C27" s="49">
        <v>421.14</v>
      </c>
      <c r="D27" s="49">
        <v>421.1</v>
      </c>
      <c r="E27" s="48">
        <f t="shared" si="0"/>
        <v>99.99050197084107</v>
      </c>
      <c r="F27" s="62">
        <f t="shared" si="1"/>
        <v>99.99050197084107</v>
      </c>
      <c r="G27" s="49">
        <v>468.5</v>
      </c>
      <c r="H27" s="62">
        <f t="shared" si="2"/>
        <v>89.88260405549627</v>
      </c>
      <c r="I27" s="63">
        <f t="shared" si="3"/>
        <v>-47.39999999999998</v>
      </c>
      <c r="J27" s="68"/>
      <c r="K27" s="68"/>
      <c r="L27" s="68"/>
    </row>
    <row r="28" spans="1:12" ht="15">
      <c r="A28" s="1" t="s">
        <v>28</v>
      </c>
      <c r="B28" s="49">
        <v>1430.2</v>
      </c>
      <c r="C28" s="49">
        <v>1480.8</v>
      </c>
      <c r="D28" s="49">
        <v>1480.8</v>
      </c>
      <c r="E28" s="48">
        <f t="shared" si="0"/>
        <v>103.53796671794153</v>
      </c>
      <c r="F28" s="62">
        <f t="shared" si="1"/>
        <v>100</v>
      </c>
      <c r="G28" s="49">
        <v>4.9</v>
      </c>
      <c r="H28" s="62">
        <f t="shared" si="2"/>
        <v>30220.408163265303</v>
      </c>
      <c r="I28" s="63">
        <f t="shared" si="3"/>
        <v>1475.8999999999999</v>
      </c>
      <c r="J28" s="68"/>
      <c r="K28" s="68"/>
      <c r="L28" s="68"/>
    </row>
    <row r="29" spans="1:12" ht="15">
      <c r="A29" s="1" t="s">
        <v>29</v>
      </c>
      <c r="B29" s="49">
        <v>92.8</v>
      </c>
      <c r="C29" s="49">
        <v>98.3</v>
      </c>
      <c r="D29" s="49">
        <v>98.3</v>
      </c>
      <c r="E29" s="48">
        <f t="shared" si="0"/>
        <v>105.92672413793103</v>
      </c>
      <c r="F29" s="62">
        <f t="shared" si="1"/>
        <v>100</v>
      </c>
      <c r="G29" s="49">
        <v>90.6</v>
      </c>
      <c r="H29" s="62">
        <f t="shared" si="2"/>
        <v>108.49889624724062</v>
      </c>
      <c r="I29" s="63">
        <f t="shared" si="3"/>
        <v>7.700000000000003</v>
      </c>
      <c r="J29" s="68"/>
      <c r="K29" s="68"/>
      <c r="L29" s="68"/>
    </row>
    <row r="30" spans="1:12" ht="15">
      <c r="A30" s="1" t="s">
        <v>38</v>
      </c>
      <c r="B30" s="49">
        <v>1885.71</v>
      </c>
      <c r="C30" s="49">
        <v>2257.05</v>
      </c>
      <c r="D30" s="49">
        <v>2257.1</v>
      </c>
      <c r="E30" s="48">
        <f t="shared" si="0"/>
        <v>119.69496900371743</v>
      </c>
      <c r="F30" s="62">
        <f t="shared" si="1"/>
        <v>100.00221528100839</v>
      </c>
      <c r="G30" s="49">
        <v>1497.1</v>
      </c>
      <c r="H30" s="62">
        <f t="shared" si="2"/>
        <v>150.7648119698083</v>
      </c>
      <c r="I30" s="63">
        <f t="shared" si="3"/>
        <v>760</v>
      </c>
      <c r="J30" s="68"/>
      <c r="K30" s="68"/>
      <c r="L30" s="68"/>
    </row>
    <row r="31" spans="1:12" ht="15">
      <c r="A31" s="6" t="s">
        <v>30</v>
      </c>
      <c r="B31" s="49"/>
      <c r="C31" s="56"/>
      <c r="D31" s="56"/>
      <c r="E31" s="48" t="e">
        <f t="shared" si="0"/>
        <v>#DIV/0!</v>
      </c>
      <c r="F31" s="62" t="e">
        <f t="shared" si="1"/>
        <v>#DIV/0!</v>
      </c>
      <c r="G31" s="56"/>
      <c r="H31" s="62" t="e">
        <f t="shared" si="2"/>
        <v>#DIV/0!</v>
      </c>
      <c r="I31" s="63">
        <f t="shared" si="3"/>
        <v>0</v>
      </c>
      <c r="J31" s="68"/>
      <c r="K31" s="68"/>
      <c r="L31" s="68"/>
    </row>
    <row r="32" spans="1:12" ht="15.75" thickBot="1">
      <c r="A32" s="9" t="s">
        <v>31</v>
      </c>
      <c r="B32" s="48"/>
      <c r="C32" s="69"/>
      <c r="D32" s="69"/>
      <c r="E32" s="48" t="e">
        <f t="shared" si="0"/>
        <v>#DIV/0!</v>
      </c>
      <c r="F32" s="62" t="e">
        <f t="shared" si="1"/>
        <v>#DIV/0!</v>
      </c>
      <c r="G32" s="69"/>
      <c r="H32" s="62" t="e">
        <f t="shared" si="2"/>
        <v>#DIV/0!</v>
      </c>
      <c r="I32" s="63">
        <f t="shared" si="3"/>
        <v>0</v>
      </c>
      <c r="J32" s="68"/>
      <c r="K32" s="68"/>
      <c r="L32" s="68"/>
    </row>
    <row r="33" spans="2:12" ht="15">
      <c r="B33" s="70"/>
      <c r="C33" s="70"/>
      <c r="D33" s="70"/>
      <c r="E33" s="48" t="e">
        <f t="shared" si="0"/>
        <v>#DIV/0!</v>
      </c>
      <c r="F33" s="62" t="e">
        <f t="shared" si="1"/>
        <v>#DIV/0!</v>
      </c>
      <c r="G33" s="70"/>
      <c r="H33" s="62" t="e">
        <f t="shared" si="2"/>
        <v>#DIV/0!</v>
      </c>
      <c r="I33" s="63"/>
      <c r="J33" s="70"/>
      <c r="K33" s="70"/>
      <c r="L33" s="70"/>
    </row>
    <row r="34" spans="2:12" ht="15">
      <c r="B34" s="71">
        <f>B25+B26</f>
        <v>5421.85</v>
      </c>
      <c r="C34" s="71">
        <f>C25+C26</f>
        <v>5879.28</v>
      </c>
      <c r="D34" s="71">
        <f>D25+D26</f>
        <v>6019.650000000001</v>
      </c>
      <c r="E34" s="48">
        <f t="shared" si="0"/>
        <v>111.02575689109806</v>
      </c>
      <c r="F34" s="62">
        <f t="shared" si="1"/>
        <v>102.38753724945913</v>
      </c>
      <c r="G34" s="71">
        <f>G25+G26</f>
        <v>3843.2</v>
      </c>
      <c r="H34" s="62">
        <f t="shared" si="2"/>
        <v>156.63119275603665</v>
      </c>
      <c r="I34" s="71">
        <f>I25+I26</f>
        <v>2176.4500000000007</v>
      </c>
      <c r="J34" s="70"/>
      <c r="K34" s="70"/>
      <c r="L34" s="70"/>
    </row>
  </sheetData>
  <sheetProtection/>
  <mergeCells count="10">
    <mergeCell ref="A3:A5"/>
    <mergeCell ref="A1:I1"/>
    <mergeCell ref="J3:L4"/>
    <mergeCell ref="B4:B5"/>
    <mergeCell ref="B3:G3"/>
    <mergeCell ref="H3:I4"/>
    <mergeCell ref="C4:C5"/>
    <mergeCell ref="D4:D5"/>
    <mergeCell ref="E4:F4"/>
    <mergeCell ref="G4:G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0" zoomScaleNormal="80" zoomScaleSheetLayoutView="80" zoomScalePageLayoutView="0" workbookViewId="0" topLeftCell="A1">
      <selection activeCell="K23" sqref="K23"/>
    </sheetView>
  </sheetViews>
  <sheetFormatPr defaultColWidth="9.140625" defaultRowHeight="15"/>
  <cols>
    <col min="1" max="1" width="37.57421875" style="0" customWidth="1"/>
    <col min="2" max="2" width="16.00390625" style="0" customWidth="1"/>
    <col min="3" max="3" width="10.28125" style="0" customWidth="1"/>
    <col min="4" max="4" width="16.140625" style="0" customWidth="1"/>
    <col min="5" max="5" width="9.421875" style="0" customWidth="1"/>
    <col min="6" max="6" width="15.00390625" style="0" customWidth="1"/>
    <col min="7" max="7" width="9.140625" style="0" customWidth="1"/>
    <col min="8" max="8" width="12.28125" style="0" customWidth="1"/>
    <col min="9" max="9" width="14.421875" style="0" customWidth="1"/>
    <col min="10" max="10" width="12.57421875" style="0" customWidth="1"/>
    <col min="11" max="11" width="13.421875" style="0" customWidth="1"/>
  </cols>
  <sheetData>
    <row r="1" spans="2:12" ht="15">
      <c r="B1" s="24" t="s">
        <v>71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1" ht="15.7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" customHeight="1">
      <c r="A3" s="100" t="s">
        <v>39</v>
      </c>
      <c r="B3" s="103"/>
      <c r="C3" s="84"/>
      <c r="D3" s="84"/>
      <c r="E3" s="84"/>
      <c r="F3" s="84"/>
      <c r="G3" s="84"/>
      <c r="H3" s="84"/>
      <c r="I3" s="104"/>
      <c r="J3" s="96" t="s">
        <v>68</v>
      </c>
      <c r="K3" s="97"/>
      <c r="L3" s="96" t="s">
        <v>43</v>
      </c>
      <c r="M3" s="97"/>
    </row>
    <row r="4" spans="1:13" ht="15">
      <c r="A4" s="101"/>
      <c r="B4" s="82" t="s">
        <v>0</v>
      </c>
      <c r="C4" s="30"/>
      <c r="D4" s="90" t="s">
        <v>1</v>
      </c>
      <c r="E4" s="31"/>
      <c r="F4" s="92" t="s">
        <v>72</v>
      </c>
      <c r="G4" s="29"/>
      <c r="H4" s="94" t="s">
        <v>42</v>
      </c>
      <c r="I4" s="95"/>
      <c r="J4" s="98"/>
      <c r="K4" s="99"/>
      <c r="L4" s="98"/>
      <c r="M4" s="99"/>
    </row>
    <row r="5" spans="1:13" ht="27.75" customHeight="1" thickBot="1">
      <c r="A5" s="102"/>
      <c r="B5" s="83"/>
      <c r="C5" s="10" t="s">
        <v>40</v>
      </c>
      <c r="D5" s="91"/>
      <c r="E5" s="32" t="s">
        <v>40</v>
      </c>
      <c r="F5" s="93"/>
      <c r="G5" s="32" t="s">
        <v>41</v>
      </c>
      <c r="H5" s="10" t="s">
        <v>7</v>
      </c>
      <c r="I5" s="10" t="s">
        <v>67</v>
      </c>
      <c r="J5" s="13" t="s">
        <v>7</v>
      </c>
      <c r="K5" s="14" t="s">
        <v>8</v>
      </c>
      <c r="L5" s="13" t="s">
        <v>7</v>
      </c>
      <c r="M5" s="14" t="s">
        <v>8</v>
      </c>
    </row>
    <row r="6" spans="1:13" ht="15">
      <c r="A6" s="20" t="s">
        <v>44</v>
      </c>
      <c r="B6" s="50">
        <f>B7+B8+B9+B10+B11</f>
        <v>2427.94</v>
      </c>
      <c r="C6" s="48">
        <f>B6/B28*100</f>
        <v>44.366599968935304</v>
      </c>
      <c r="D6" s="48">
        <f>D7+D8+D9+D10+D11</f>
        <v>2355.94</v>
      </c>
      <c r="E6" s="48">
        <f>D6/D28*100</f>
        <v>38.39881345296596</v>
      </c>
      <c r="F6" s="48">
        <f>F7+F8+F9+F10+F11</f>
        <v>2355.1800000000003</v>
      </c>
      <c r="G6" s="48">
        <f>F6/F28*100</f>
        <v>38.39237101638276</v>
      </c>
      <c r="H6" s="48">
        <f>F6/B6*100</f>
        <v>97.00322083741774</v>
      </c>
      <c r="I6" s="48">
        <f>F6-B6</f>
        <v>-72.75999999999976</v>
      </c>
      <c r="J6" s="51">
        <f>F6/D6*100</f>
        <v>99.96774111395028</v>
      </c>
      <c r="K6" s="52">
        <f>F6-B6</f>
        <v>-72.75999999999976</v>
      </c>
      <c r="L6" s="51">
        <f>D6/B6*100</f>
        <v>97.0345230936514</v>
      </c>
      <c r="M6" s="52">
        <f>D6-B6</f>
        <v>-72</v>
      </c>
    </row>
    <row r="7" spans="1:13" ht="15">
      <c r="A7" s="19" t="s">
        <v>45</v>
      </c>
      <c r="B7" s="53">
        <v>373.82</v>
      </c>
      <c r="C7" s="48">
        <f>B7/B28*100</f>
        <v>6.8309440926824365</v>
      </c>
      <c r="D7" s="49">
        <v>0</v>
      </c>
      <c r="E7" s="49">
        <f>D7/D28*100</f>
        <v>0</v>
      </c>
      <c r="F7" s="49">
        <v>0</v>
      </c>
      <c r="G7" s="48">
        <f>F7/F28*100</f>
        <v>0</v>
      </c>
      <c r="H7" s="48">
        <f aca="true" t="shared" si="0" ref="H7:H28">F7/B7*100</f>
        <v>0</v>
      </c>
      <c r="I7" s="48">
        <f aca="true" t="shared" si="1" ref="I7:I31">F7-B7</f>
        <v>-373.82</v>
      </c>
      <c r="J7" s="51" t="e">
        <f aca="true" t="shared" si="2" ref="J7:J31">F7/D7*100</f>
        <v>#DIV/0!</v>
      </c>
      <c r="K7" s="52">
        <f aca="true" t="shared" si="3" ref="K7:K31">F7-B7</f>
        <v>-373.82</v>
      </c>
      <c r="L7" s="51">
        <f aca="true" t="shared" si="4" ref="L7:L28">D7/B7*100</f>
        <v>0</v>
      </c>
      <c r="M7" s="52">
        <f aca="true" t="shared" si="5" ref="M7:M28">D7-B7</f>
        <v>-373.82</v>
      </c>
    </row>
    <row r="8" spans="1:13" ht="15">
      <c r="A8" s="19" t="s">
        <v>46</v>
      </c>
      <c r="B8" s="53">
        <v>1</v>
      </c>
      <c r="C8" s="48">
        <f>B8/B28*100</f>
        <v>0.01827335105848386</v>
      </c>
      <c r="D8" s="49">
        <v>1</v>
      </c>
      <c r="E8" s="49">
        <f>D8/D28*100</f>
        <v>0.016298722995053336</v>
      </c>
      <c r="F8" s="49">
        <v>1</v>
      </c>
      <c r="G8" s="48">
        <f>F8/F28*100</f>
        <v>0.016301247045398974</v>
      </c>
      <c r="H8" s="48">
        <f t="shared" si="0"/>
        <v>100</v>
      </c>
      <c r="I8" s="48">
        <f t="shared" si="1"/>
        <v>0</v>
      </c>
      <c r="J8" s="51">
        <f t="shared" si="2"/>
        <v>100</v>
      </c>
      <c r="K8" s="52">
        <f t="shared" si="3"/>
        <v>0</v>
      </c>
      <c r="L8" s="51">
        <f t="shared" si="4"/>
        <v>100</v>
      </c>
      <c r="M8" s="52">
        <f t="shared" si="5"/>
        <v>0</v>
      </c>
    </row>
    <row r="9" spans="1:13" ht="19.5" customHeight="1">
      <c r="A9" s="21" t="s">
        <v>47</v>
      </c>
      <c r="B9" s="53">
        <v>1481.92</v>
      </c>
      <c r="C9" s="48">
        <f>B9/B28*100</f>
        <v>27.079644400588403</v>
      </c>
      <c r="D9" s="49">
        <v>1821.18</v>
      </c>
      <c r="E9" s="49">
        <f>D9/D28*100</f>
        <v>29.68290834413124</v>
      </c>
      <c r="F9" s="49">
        <v>1821.18</v>
      </c>
      <c r="G9" s="48">
        <f>F9/F28*100</f>
        <v>29.687505094139706</v>
      </c>
      <c r="H9" s="48">
        <f t="shared" si="0"/>
        <v>122.89327359101705</v>
      </c>
      <c r="I9" s="48">
        <f t="shared" si="1"/>
        <v>339.26</v>
      </c>
      <c r="J9" s="51">
        <f t="shared" si="2"/>
        <v>100</v>
      </c>
      <c r="K9" s="52">
        <f t="shared" si="3"/>
        <v>339.26</v>
      </c>
      <c r="L9" s="51">
        <f t="shared" si="4"/>
        <v>122.89327359101705</v>
      </c>
      <c r="M9" s="52">
        <f t="shared" si="5"/>
        <v>339.26</v>
      </c>
    </row>
    <row r="10" spans="1:13" ht="21.75" customHeight="1">
      <c r="A10" s="21" t="s">
        <v>48</v>
      </c>
      <c r="B10" s="53">
        <v>3</v>
      </c>
      <c r="C10" s="48">
        <f>B10/B28*100</f>
        <v>0.054820053175451584</v>
      </c>
      <c r="D10" s="49">
        <v>0</v>
      </c>
      <c r="E10" s="49">
        <f>D10/D28*100</f>
        <v>0</v>
      </c>
      <c r="F10" s="49">
        <v>0</v>
      </c>
      <c r="G10" s="48">
        <f>F10/F28*100</f>
        <v>0</v>
      </c>
      <c r="H10" s="48">
        <f t="shared" si="0"/>
        <v>0</v>
      </c>
      <c r="I10" s="48">
        <f t="shared" si="1"/>
        <v>-3</v>
      </c>
      <c r="J10" s="51" t="e">
        <f t="shared" si="2"/>
        <v>#DIV/0!</v>
      </c>
      <c r="K10" s="52">
        <f t="shared" si="3"/>
        <v>-3</v>
      </c>
      <c r="L10" s="51">
        <f t="shared" si="4"/>
        <v>0</v>
      </c>
      <c r="M10" s="52">
        <f t="shared" si="5"/>
        <v>-3</v>
      </c>
    </row>
    <row r="11" spans="1:13" ht="15">
      <c r="A11" s="19" t="s">
        <v>49</v>
      </c>
      <c r="B11" s="53">
        <v>568.2</v>
      </c>
      <c r="C11" s="48">
        <f>B11/B28*100</f>
        <v>10.382918071430531</v>
      </c>
      <c r="D11" s="49">
        <v>533.76</v>
      </c>
      <c r="E11" s="49">
        <f>D11/D28*100</f>
        <v>8.69960638583967</v>
      </c>
      <c r="F11" s="49">
        <v>533</v>
      </c>
      <c r="G11" s="48">
        <f>F11/F28*100</f>
        <v>8.688564675197652</v>
      </c>
      <c r="H11" s="48">
        <f t="shared" si="0"/>
        <v>93.80499824005632</v>
      </c>
      <c r="I11" s="48">
        <f t="shared" si="1"/>
        <v>-35.200000000000045</v>
      </c>
      <c r="J11" s="51">
        <f t="shared" si="2"/>
        <v>99.8576139088729</v>
      </c>
      <c r="K11" s="52">
        <f t="shared" si="3"/>
        <v>-35.200000000000045</v>
      </c>
      <c r="L11" s="51">
        <f t="shared" si="4"/>
        <v>93.93875395987328</v>
      </c>
      <c r="M11" s="52">
        <f t="shared" si="5"/>
        <v>-34.440000000000055</v>
      </c>
    </row>
    <row r="12" spans="1:13" ht="15">
      <c r="A12" s="33" t="s">
        <v>65</v>
      </c>
      <c r="B12" s="50">
        <v>92.8</v>
      </c>
      <c r="C12" s="48">
        <f>B12/B28*100</f>
        <v>1.6957669782273022</v>
      </c>
      <c r="D12" s="48">
        <v>98.3</v>
      </c>
      <c r="E12" s="49">
        <f>D12/D28*100</f>
        <v>1.602164470413743</v>
      </c>
      <c r="F12" s="48">
        <v>98.3</v>
      </c>
      <c r="G12" s="48">
        <f>F12/F28*100</f>
        <v>1.602412584562719</v>
      </c>
      <c r="H12" s="48">
        <f t="shared" si="0"/>
        <v>105.92672413793103</v>
      </c>
      <c r="I12" s="48">
        <f t="shared" si="1"/>
        <v>5.5</v>
      </c>
      <c r="J12" s="51">
        <f t="shared" si="2"/>
        <v>100</v>
      </c>
      <c r="K12" s="52">
        <f t="shared" si="3"/>
        <v>5.5</v>
      </c>
      <c r="L12" s="51">
        <f t="shared" si="4"/>
        <v>105.92672413793103</v>
      </c>
      <c r="M12" s="52">
        <f t="shared" si="5"/>
        <v>5.5</v>
      </c>
    </row>
    <row r="13" spans="1:13" ht="15">
      <c r="A13" s="34" t="s">
        <v>50</v>
      </c>
      <c r="B13" s="50">
        <f>B14+B15+B16</f>
        <v>4.6899999999999995</v>
      </c>
      <c r="C13" s="48">
        <f>B13/B28*100</f>
        <v>0.0857020164642893</v>
      </c>
      <c r="D13" s="48">
        <f>D14+D15+D16</f>
        <v>3.75</v>
      </c>
      <c r="E13" s="49">
        <f>D13/D28*100</f>
        <v>0.06112021123145002</v>
      </c>
      <c r="F13" s="48">
        <f>F14+F15+F16</f>
        <v>3.75</v>
      </c>
      <c r="G13" s="48">
        <f>F13/F28*100</f>
        <v>0.06112967642024615</v>
      </c>
      <c r="H13" s="48">
        <f t="shared" si="0"/>
        <v>79.95735607675907</v>
      </c>
      <c r="I13" s="48">
        <f t="shared" si="1"/>
        <v>-0.9399999999999995</v>
      </c>
      <c r="J13" s="51">
        <f t="shared" si="2"/>
        <v>100</v>
      </c>
      <c r="K13" s="52">
        <f t="shared" si="3"/>
        <v>-0.9399999999999995</v>
      </c>
      <c r="L13" s="51">
        <f t="shared" si="4"/>
        <v>79.95735607675907</v>
      </c>
      <c r="M13" s="52">
        <f t="shared" si="5"/>
        <v>-0.9399999999999995</v>
      </c>
    </row>
    <row r="14" spans="1:13" ht="15">
      <c r="A14" s="19" t="s">
        <v>51</v>
      </c>
      <c r="B14" s="53">
        <v>1</v>
      </c>
      <c r="C14" s="48">
        <f>B14/B28*100</f>
        <v>0.01827335105848386</v>
      </c>
      <c r="D14" s="49">
        <v>1</v>
      </c>
      <c r="E14" s="49">
        <f>D14/D28*100</f>
        <v>0.016298722995053336</v>
      </c>
      <c r="F14" s="49">
        <v>1</v>
      </c>
      <c r="G14" s="48">
        <f>F14/F28*100</f>
        <v>0.016301247045398974</v>
      </c>
      <c r="H14" s="48">
        <f t="shared" si="0"/>
        <v>100</v>
      </c>
      <c r="I14" s="48">
        <f t="shared" si="1"/>
        <v>0</v>
      </c>
      <c r="J14" s="51">
        <f t="shared" si="2"/>
        <v>100</v>
      </c>
      <c r="K14" s="52">
        <f t="shared" si="3"/>
        <v>0</v>
      </c>
      <c r="L14" s="51">
        <f t="shared" si="4"/>
        <v>100</v>
      </c>
      <c r="M14" s="52">
        <f t="shared" si="5"/>
        <v>0</v>
      </c>
    </row>
    <row r="15" spans="1:13" ht="15">
      <c r="A15" s="19" t="s">
        <v>52</v>
      </c>
      <c r="B15" s="53">
        <v>0.94</v>
      </c>
      <c r="C15" s="48"/>
      <c r="D15" s="49"/>
      <c r="E15" s="49"/>
      <c r="F15" s="53"/>
      <c r="G15" s="49"/>
      <c r="H15" s="48">
        <f t="shared" si="0"/>
        <v>0</v>
      </c>
      <c r="I15" s="48">
        <f t="shared" si="1"/>
        <v>-0.94</v>
      </c>
      <c r="J15" s="51" t="e">
        <f t="shared" si="2"/>
        <v>#DIV/0!</v>
      </c>
      <c r="K15" s="52">
        <f t="shared" si="3"/>
        <v>-0.94</v>
      </c>
      <c r="L15" s="51">
        <f t="shared" si="4"/>
        <v>0</v>
      </c>
      <c r="M15" s="52">
        <f t="shared" si="5"/>
        <v>-0.94</v>
      </c>
    </row>
    <row r="16" spans="1:13" ht="15">
      <c r="A16" s="19" t="s">
        <v>53</v>
      </c>
      <c r="B16" s="53">
        <v>2.75</v>
      </c>
      <c r="C16" s="48"/>
      <c r="D16" s="49">
        <v>2.75</v>
      </c>
      <c r="E16" s="49"/>
      <c r="F16" s="49">
        <v>2.75</v>
      </c>
      <c r="G16" s="49"/>
      <c r="H16" s="48">
        <f t="shared" si="0"/>
        <v>100</v>
      </c>
      <c r="I16" s="48">
        <f t="shared" si="1"/>
        <v>0</v>
      </c>
      <c r="J16" s="51">
        <f t="shared" si="2"/>
        <v>100</v>
      </c>
      <c r="K16" s="52">
        <f t="shared" si="3"/>
        <v>0</v>
      </c>
      <c r="L16" s="51">
        <f t="shared" si="4"/>
        <v>100</v>
      </c>
      <c r="M16" s="52">
        <f t="shared" si="5"/>
        <v>0</v>
      </c>
    </row>
    <row r="17" spans="1:13" ht="15">
      <c r="A17" s="34" t="s">
        <v>54</v>
      </c>
      <c r="B17" s="50">
        <f>B18+B19</f>
        <v>223.15</v>
      </c>
      <c r="C17" s="48">
        <f>B17/B28*100</f>
        <v>4.077698288700674</v>
      </c>
      <c r="D17" s="48">
        <f>D18+D19</f>
        <v>361.67</v>
      </c>
      <c r="E17" s="49">
        <f>D17/D28*100</f>
        <v>5.894759145620941</v>
      </c>
      <c r="F17" s="48">
        <f>F18+F19</f>
        <v>361.67</v>
      </c>
      <c r="G17" s="48">
        <f>F17/F28*100</f>
        <v>5.895672018909447</v>
      </c>
      <c r="H17" s="48">
        <f t="shared" si="0"/>
        <v>162.07483755321533</v>
      </c>
      <c r="I17" s="48">
        <f t="shared" si="1"/>
        <v>138.52</v>
      </c>
      <c r="J17" s="51">
        <f t="shared" si="2"/>
        <v>100</v>
      </c>
      <c r="K17" s="52">
        <f t="shared" si="3"/>
        <v>138.52</v>
      </c>
      <c r="L17" s="51">
        <f t="shared" si="4"/>
        <v>162.07483755321533</v>
      </c>
      <c r="M17" s="52">
        <f t="shared" si="5"/>
        <v>138.52</v>
      </c>
    </row>
    <row r="18" spans="1:13" ht="15">
      <c r="A18" s="35" t="s">
        <v>55</v>
      </c>
      <c r="B18" s="53">
        <v>213.9</v>
      </c>
      <c r="C18" s="48">
        <f>B18/B28*100</f>
        <v>3.9086697914096984</v>
      </c>
      <c r="D18" s="49">
        <v>327.42</v>
      </c>
      <c r="E18" s="49">
        <f>D18/D28*100</f>
        <v>5.336527883040365</v>
      </c>
      <c r="F18" s="49">
        <v>327.42</v>
      </c>
      <c r="G18" s="48">
        <f>F18/F28*100</f>
        <v>5.3373543076045316</v>
      </c>
      <c r="H18" s="48">
        <f t="shared" si="0"/>
        <v>153.07152875175316</v>
      </c>
      <c r="I18" s="48">
        <f t="shared" si="1"/>
        <v>113.52000000000001</v>
      </c>
      <c r="J18" s="51">
        <f t="shared" si="2"/>
        <v>100</v>
      </c>
      <c r="K18" s="52">
        <f t="shared" si="3"/>
        <v>113.52000000000001</v>
      </c>
      <c r="L18" s="51">
        <f t="shared" si="4"/>
        <v>153.07152875175316</v>
      </c>
      <c r="M18" s="52">
        <f t="shared" si="5"/>
        <v>113.52000000000001</v>
      </c>
    </row>
    <row r="19" spans="1:13" ht="15">
      <c r="A19" s="35" t="s">
        <v>56</v>
      </c>
      <c r="B19" s="53">
        <v>9.25</v>
      </c>
      <c r="C19" s="48">
        <f>B19/B28*100</f>
        <v>0.16902849729097572</v>
      </c>
      <c r="D19" s="49">
        <v>34.25</v>
      </c>
      <c r="E19" s="49">
        <f>D19/D28*100</f>
        <v>0.5582312625805769</v>
      </c>
      <c r="F19" s="49">
        <v>34.25</v>
      </c>
      <c r="G19" s="48">
        <f>F19/F28*100</f>
        <v>0.5583177113049148</v>
      </c>
      <c r="H19" s="48">
        <f t="shared" si="0"/>
        <v>370.27027027027026</v>
      </c>
      <c r="I19" s="48">
        <f t="shared" si="1"/>
        <v>25</v>
      </c>
      <c r="J19" s="51">
        <f t="shared" si="2"/>
        <v>100</v>
      </c>
      <c r="K19" s="52">
        <f t="shared" si="3"/>
        <v>25</v>
      </c>
      <c r="L19" s="51">
        <f t="shared" si="4"/>
        <v>370.27027027027026</v>
      </c>
      <c r="M19" s="52">
        <f t="shared" si="5"/>
        <v>25</v>
      </c>
    </row>
    <row r="20" spans="1:13" ht="15">
      <c r="A20" s="34" t="s">
        <v>57</v>
      </c>
      <c r="B20" s="50">
        <f>B21+B22+B23+B24</f>
        <v>1861.09</v>
      </c>
      <c r="C20" s="48">
        <f>B20/B28*100</f>
        <v>34.00835092143373</v>
      </c>
      <c r="D20" s="48">
        <f>D21+D22+D23+D24</f>
        <v>2506.67</v>
      </c>
      <c r="E20" s="49">
        <f>D20/D28*100</f>
        <v>40.85551997001035</v>
      </c>
      <c r="F20" s="48">
        <f>F21+F22+F23+F24</f>
        <v>2506.67</v>
      </c>
      <c r="G20" s="48">
        <f>F20/F28*100</f>
        <v>40.861846931290245</v>
      </c>
      <c r="H20" s="48">
        <f t="shared" si="0"/>
        <v>134.68827407594475</v>
      </c>
      <c r="I20" s="48">
        <f t="shared" si="1"/>
        <v>645.5800000000002</v>
      </c>
      <c r="J20" s="51">
        <f t="shared" si="2"/>
        <v>100</v>
      </c>
      <c r="K20" s="52">
        <f t="shared" si="3"/>
        <v>645.5800000000002</v>
      </c>
      <c r="L20" s="51">
        <f t="shared" si="4"/>
        <v>134.68827407594475</v>
      </c>
      <c r="M20" s="52">
        <f t="shared" si="5"/>
        <v>645.5800000000002</v>
      </c>
    </row>
    <row r="21" spans="1:13" ht="15">
      <c r="A21" s="19" t="s">
        <v>58</v>
      </c>
      <c r="B21" s="53">
        <v>118.9</v>
      </c>
      <c r="C21" s="48">
        <f>B21/B28*100</f>
        <v>2.1727014408537313</v>
      </c>
      <c r="D21" s="49">
        <v>63.57</v>
      </c>
      <c r="E21" s="49">
        <f>D21/D28*100</f>
        <v>1.0361098207955408</v>
      </c>
      <c r="F21" s="49">
        <v>63.57</v>
      </c>
      <c r="G21" s="48">
        <f>F21/F28*100</f>
        <v>1.0362702746760126</v>
      </c>
      <c r="H21" s="48">
        <f t="shared" si="0"/>
        <v>53.46509671993272</v>
      </c>
      <c r="I21" s="48">
        <f t="shared" si="1"/>
        <v>-55.330000000000005</v>
      </c>
      <c r="J21" s="51">
        <f t="shared" si="2"/>
        <v>100</v>
      </c>
      <c r="K21" s="52">
        <f t="shared" si="3"/>
        <v>-55.330000000000005</v>
      </c>
      <c r="L21" s="51">
        <f t="shared" si="4"/>
        <v>53.46509671993272</v>
      </c>
      <c r="M21" s="52">
        <f t="shared" si="5"/>
        <v>-55.330000000000005</v>
      </c>
    </row>
    <row r="22" spans="1:13" ht="15">
      <c r="A22" s="19" t="s">
        <v>59</v>
      </c>
      <c r="B22" s="53">
        <v>214.63</v>
      </c>
      <c r="C22" s="48">
        <f>B22/B28*100</f>
        <v>3.922009337682391</v>
      </c>
      <c r="D22" s="54">
        <v>554.12</v>
      </c>
      <c r="E22" s="49">
        <f>D22/D28*100</f>
        <v>9.031448386018956</v>
      </c>
      <c r="F22" s="49">
        <v>554.12</v>
      </c>
      <c r="G22" s="48">
        <f>F22/F28*100</f>
        <v>9.032847012796479</v>
      </c>
      <c r="H22" s="48">
        <f t="shared" si="0"/>
        <v>258.1745329171132</v>
      </c>
      <c r="I22" s="48">
        <f t="shared" si="1"/>
        <v>339.49</v>
      </c>
      <c r="J22" s="51">
        <f t="shared" si="2"/>
        <v>100</v>
      </c>
      <c r="K22" s="52">
        <f t="shared" si="3"/>
        <v>339.49</v>
      </c>
      <c r="L22" s="51">
        <f t="shared" si="4"/>
        <v>258.1745329171132</v>
      </c>
      <c r="M22" s="52">
        <f t="shared" si="5"/>
        <v>339.49</v>
      </c>
    </row>
    <row r="23" spans="1:13" ht="15">
      <c r="A23" s="22" t="s">
        <v>60</v>
      </c>
      <c r="B23" s="53">
        <v>31.8</v>
      </c>
      <c r="C23" s="48">
        <f>B23/B28*100</f>
        <v>0.5810925636597868</v>
      </c>
      <c r="D23" s="49">
        <v>393.22</v>
      </c>
      <c r="E23" s="49">
        <f>D23/D28*100</f>
        <v>6.408983856114873</v>
      </c>
      <c r="F23" s="49">
        <v>393.22</v>
      </c>
      <c r="G23" s="48">
        <f>F23/F28*100</f>
        <v>6.4099763631917845</v>
      </c>
      <c r="H23" s="48">
        <f t="shared" si="0"/>
        <v>1236.5408805031445</v>
      </c>
      <c r="I23" s="48">
        <f t="shared" si="1"/>
        <v>361.42</v>
      </c>
      <c r="J23" s="51">
        <f t="shared" si="2"/>
        <v>100</v>
      </c>
      <c r="K23" s="52">
        <f t="shared" si="3"/>
        <v>361.42</v>
      </c>
      <c r="L23" s="51">
        <f t="shared" si="4"/>
        <v>1236.5408805031445</v>
      </c>
      <c r="M23" s="52">
        <f t="shared" si="5"/>
        <v>361.42</v>
      </c>
    </row>
    <row r="24" spans="1:13" ht="15">
      <c r="A24" s="45" t="s">
        <v>76</v>
      </c>
      <c r="B24" s="55">
        <v>1495.76</v>
      </c>
      <c r="C24" s="48">
        <f>B24/B28*100</f>
        <v>27.33254757923782</v>
      </c>
      <c r="D24" s="56">
        <v>1495.76</v>
      </c>
      <c r="E24" s="49" t="e">
        <f>D24/D29*100</f>
        <v>#DIV/0!</v>
      </c>
      <c r="F24" s="56">
        <v>1495.76</v>
      </c>
      <c r="G24" s="48" t="e">
        <f>F24/F29*100</f>
        <v>#DIV/0!</v>
      </c>
      <c r="H24" s="48">
        <f t="shared" si="0"/>
        <v>100</v>
      </c>
      <c r="I24" s="48">
        <f t="shared" si="1"/>
        <v>0</v>
      </c>
      <c r="J24" s="51">
        <f t="shared" si="2"/>
        <v>100</v>
      </c>
      <c r="K24" s="52">
        <f t="shared" si="3"/>
        <v>0</v>
      </c>
      <c r="L24" s="51">
        <f t="shared" si="4"/>
        <v>100</v>
      </c>
      <c r="M24" s="52">
        <f t="shared" si="5"/>
        <v>0</v>
      </c>
    </row>
    <row r="25" spans="1:13" ht="15">
      <c r="A25" s="46" t="s">
        <v>66</v>
      </c>
      <c r="B25" s="57"/>
      <c r="C25" s="48"/>
      <c r="D25" s="58">
        <v>12</v>
      </c>
      <c r="E25" s="58">
        <f>D25/D28*100</f>
        <v>0.19558467594064005</v>
      </c>
      <c r="F25" s="58">
        <v>12</v>
      </c>
      <c r="G25" s="58">
        <f>F25/F28*100</f>
        <v>0.1956149645447877</v>
      </c>
      <c r="H25" s="48" t="e">
        <f t="shared" si="0"/>
        <v>#DIV/0!</v>
      </c>
      <c r="I25" s="48">
        <f t="shared" si="1"/>
        <v>12</v>
      </c>
      <c r="J25" s="51">
        <f t="shared" si="2"/>
        <v>100</v>
      </c>
      <c r="K25" s="52">
        <f t="shared" si="3"/>
        <v>12</v>
      </c>
      <c r="L25" s="51" t="e">
        <f t="shared" si="4"/>
        <v>#DIV/0!</v>
      </c>
      <c r="M25" s="52">
        <f t="shared" si="5"/>
        <v>12</v>
      </c>
    </row>
    <row r="26" spans="1:13" ht="15">
      <c r="A26" s="36" t="s">
        <v>61</v>
      </c>
      <c r="B26" s="57">
        <v>79.25</v>
      </c>
      <c r="C26" s="48">
        <f>B26/B28*100</f>
        <v>1.448163071384846</v>
      </c>
      <c r="D26" s="58">
        <v>74.91</v>
      </c>
      <c r="E26" s="58">
        <f>D26/D28*100</f>
        <v>1.2209373395594456</v>
      </c>
      <c r="F26" s="58">
        <v>74.91</v>
      </c>
      <c r="G26" s="58">
        <f>F26/F28*100</f>
        <v>1.221126416170837</v>
      </c>
      <c r="H26" s="48">
        <f t="shared" si="0"/>
        <v>94.52365930599369</v>
      </c>
      <c r="I26" s="48">
        <f t="shared" si="1"/>
        <v>-4.340000000000003</v>
      </c>
      <c r="J26" s="51">
        <f t="shared" si="2"/>
        <v>100</v>
      </c>
      <c r="K26" s="52">
        <f t="shared" si="3"/>
        <v>-4.340000000000003</v>
      </c>
      <c r="L26" s="51">
        <f t="shared" si="4"/>
        <v>94.52365930599369</v>
      </c>
      <c r="M26" s="52">
        <f t="shared" si="5"/>
        <v>-4.340000000000003</v>
      </c>
    </row>
    <row r="27" spans="1:13" ht="15.75" thickBot="1">
      <c r="A27" s="37" t="s">
        <v>62</v>
      </c>
      <c r="B27" s="57">
        <v>783.53</v>
      </c>
      <c r="C27" s="48">
        <f>B27/B28*100</f>
        <v>14.317718754853859</v>
      </c>
      <c r="D27" s="58">
        <v>722.21</v>
      </c>
      <c r="E27" s="58">
        <f>D27/D28*100</f>
        <v>11.771100734257473</v>
      </c>
      <c r="F27" s="58">
        <v>722.02</v>
      </c>
      <c r="G27" s="58">
        <f>F27/F28*100</f>
        <v>11.769826391718967</v>
      </c>
      <c r="H27" s="48">
        <f t="shared" si="0"/>
        <v>92.14963051829541</v>
      </c>
      <c r="I27" s="48">
        <f t="shared" si="1"/>
        <v>-61.50999999999999</v>
      </c>
      <c r="J27" s="51">
        <f t="shared" si="2"/>
        <v>99.97369186247766</v>
      </c>
      <c r="K27" s="52">
        <f t="shared" si="3"/>
        <v>-61.50999999999999</v>
      </c>
      <c r="L27" s="51">
        <f t="shared" si="4"/>
        <v>92.17387974933953</v>
      </c>
      <c r="M27" s="52">
        <f t="shared" si="5"/>
        <v>-61.319999999999936</v>
      </c>
    </row>
    <row r="28" spans="1:13" ht="15.75" thickBot="1">
      <c r="A28" s="40" t="s">
        <v>63</v>
      </c>
      <c r="B28" s="57">
        <f>B6+B12+B13+B17+B20+B25+B26+B27</f>
        <v>5472.45</v>
      </c>
      <c r="C28" s="48">
        <f>C6+C12+C13+C17+C20+C26+C27</f>
        <v>100</v>
      </c>
      <c r="D28" s="58">
        <f>D6+D12+D13+D17+D20+D25+D26+D27</f>
        <v>6135.45</v>
      </c>
      <c r="E28" s="58">
        <f>E6+E12+E17+E20++E26+E27+E25</f>
        <v>99.93887978876855</v>
      </c>
      <c r="F28" s="58">
        <f>F6+F12+F13+F17+F20+F25+F26+F27</f>
        <v>6134.5</v>
      </c>
      <c r="G28" s="56">
        <f>G6+G12+G13+G17+G20+G25+G26+G27</f>
        <v>100</v>
      </c>
      <c r="H28" s="48">
        <f t="shared" si="0"/>
        <v>112.09787206826924</v>
      </c>
      <c r="I28" s="48">
        <f t="shared" si="1"/>
        <v>662.0500000000002</v>
      </c>
      <c r="J28" s="51">
        <f>F28/D28*100</f>
        <v>99.9845162131547</v>
      </c>
      <c r="K28" s="52">
        <f t="shared" si="3"/>
        <v>662.0500000000002</v>
      </c>
      <c r="L28" s="51">
        <f t="shared" si="4"/>
        <v>112.1152317517748</v>
      </c>
      <c r="M28" s="52">
        <f t="shared" si="5"/>
        <v>663</v>
      </c>
    </row>
    <row r="29" spans="1:13" ht="15.75" thickBot="1">
      <c r="A29" s="38"/>
      <c r="B29" s="55"/>
      <c r="C29" s="56"/>
      <c r="D29" s="56"/>
      <c r="E29" s="56"/>
      <c r="F29" s="56"/>
      <c r="G29" s="56"/>
      <c r="H29" s="56"/>
      <c r="I29" s="48"/>
      <c r="J29" s="51"/>
      <c r="K29" s="52"/>
      <c r="L29" s="59"/>
      <c r="M29" s="60"/>
    </row>
    <row r="30" spans="1:13" ht="51" customHeight="1" thickBot="1">
      <c r="A30" s="47" t="s">
        <v>69</v>
      </c>
      <c r="B30" s="55">
        <f>B6/'[1]исполнение ДОХОДЫ 2022'!B25*100</f>
        <v>152.50879396984925</v>
      </c>
      <c r="C30" s="56"/>
      <c r="D30" s="56">
        <f>D6/'исполнение ДОХОДЫ 2022'!C25*100</f>
        <v>145.24997071498592</v>
      </c>
      <c r="E30" s="56"/>
      <c r="F30" s="56">
        <f>F6/'исполнение ДОХОДЫ 2022'!D25*100</f>
        <v>133.63860754106733</v>
      </c>
      <c r="G30" s="56"/>
      <c r="H30" s="56">
        <f>F30/B30*100</f>
        <v>87.62682076384885</v>
      </c>
      <c r="I30" s="48">
        <f t="shared" si="1"/>
        <v>-18.87018642878192</v>
      </c>
      <c r="J30" s="51">
        <f t="shared" si="2"/>
        <v>92.0059445680008</v>
      </c>
      <c r="K30" s="52">
        <f t="shared" si="3"/>
        <v>-18.87018642878192</v>
      </c>
      <c r="L30" s="59"/>
      <c r="M30" s="60"/>
    </row>
    <row r="31" spans="1:13" ht="15.75" thickBot="1">
      <c r="A31" s="38" t="s">
        <v>64</v>
      </c>
      <c r="B31" s="55">
        <v>2218</v>
      </c>
      <c r="C31" s="56"/>
      <c r="D31" s="56">
        <v>2294</v>
      </c>
      <c r="E31" s="56"/>
      <c r="F31" s="56">
        <v>1822.2</v>
      </c>
      <c r="G31" s="56"/>
      <c r="H31" s="56"/>
      <c r="I31" s="48">
        <f t="shared" si="1"/>
        <v>-395.79999999999995</v>
      </c>
      <c r="J31" s="51">
        <f t="shared" si="2"/>
        <v>79.43330427201396</v>
      </c>
      <c r="K31" s="52">
        <f t="shared" si="3"/>
        <v>-395.79999999999995</v>
      </c>
      <c r="L31" s="59"/>
      <c r="M31" s="60"/>
    </row>
    <row r="32" spans="1:13" ht="15.75" thickBot="1">
      <c r="A32" s="38"/>
      <c r="B32" s="7"/>
      <c r="C32" s="8"/>
      <c r="D32" s="8"/>
      <c r="E32" s="8"/>
      <c r="F32" s="8"/>
      <c r="G32" s="8"/>
      <c r="H32" s="8"/>
      <c r="I32" s="2"/>
      <c r="J32" s="17"/>
      <c r="K32" s="15"/>
      <c r="L32" s="18"/>
      <c r="M32" s="16"/>
    </row>
    <row r="33" spans="1:13" ht="15.75" thickBot="1">
      <c r="A33" s="38"/>
      <c r="B33" s="7"/>
      <c r="C33" s="8"/>
      <c r="D33" s="8"/>
      <c r="E33" s="8"/>
      <c r="F33" s="8"/>
      <c r="G33" s="8"/>
      <c r="H33" s="8"/>
      <c r="I33" s="2"/>
      <c r="J33" s="17"/>
      <c r="K33" s="15"/>
      <c r="L33" s="18"/>
      <c r="M33" s="16"/>
    </row>
    <row r="34" spans="1:13" ht="15.75" thickBot="1">
      <c r="A34" s="39"/>
      <c r="B34" s="7"/>
      <c r="C34" s="8"/>
      <c r="D34" s="8"/>
      <c r="E34" s="8"/>
      <c r="F34" s="8"/>
      <c r="G34" s="8"/>
      <c r="H34" s="8"/>
      <c r="I34" s="2"/>
      <c r="J34" s="17"/>
      <c r="K34" s="15"/>
      <c r="L34" s="18"/>
      <c r="M34" s="16"/>
    </row>
    <row r="35" spans="1:13" ht="15.75" thickBot="1">
      <c r="A35" s="23"/>
      <c r="B35" s="41"/>
      <c r="C35" s="42"/>
      <c r="D35" s="42"/>
      <c r="E35" s="42"/>
      <c r="F35" s="42"/>
      <c r="G35" s="42"/>
      <c r="H35" s="42"/>
      <c r="I35" s="42"/>
      <c r="J35" s="43"/>
      <c r="K35" s="44"/>
      <c r="L35" s="43"/>
      <c r="M35" s="44"/>
    </row>
  </sheetData>
  <sheetProtection/>
  <mergeCells count="8">
    <mergeCell ref="L3:M4"/>
    <mergeCell ref="A3:A5"/>
    <mergeCell ref="B3:I3"/>
    <mergeCell ref="J3:K4"/>
    <mergeCell ref="B4:B5"/>
    <mergeCell ref="D4:D5"/>
    <mergeCell ref="F4:F5"/>
    <mergeCell ref="H4:I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</dc:creator>
  <cp:keywords/>
  <dc:description/>
  <cp:lastModifiedBy>HP</cp:lastModifiedBy>
  <cp:lastPrinted>2023-03-18T17:05:31Z</cp:lastPrinted>
  <dcterms:created xsi:type="dcterms:W3CDTF">2016-03-13T08:48:39Z</dcterms:created>
  <dcterms:modified xsi:type="dcterms:W3CDTF">2023-03-18T17:05:35Z</dcterms:modified>
  <cp:category/>
  <cp:version/>
  <cp:contentType/>
  <cp:contentStatus/>
</cp:coreProperties>
</file>