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570" windowHeight="9405" activeTab="1"/>
  </bookViews>
  <sheets>
    <sheet name="исполнение ДОХОДЫ 2022" sheetId="1" r:id="rId1"/>
    <sheet name="исполнение РАСХОДЫ" sheetId="2" r:id="rId2"/>
  </sheets>
  <definedNames>
    <definedName name="_xlnm.Print_Area" localSheetId="0">'исполнение ДОХОДЫ 2022'!$A$1:$I$34</definedName>
  </definedNames>
  <calcPr fullCalcOnLoad="1"/>
</workbook>
</file>

<file path=xl/sharedStrings.xml><?xml version="1.0" encoding="utf-8"?>
<sst xmlns="http://schemas.openxmlformats.org/spreadsheetml/2006/main" count="81" uniqueCount="72">
  <si>
    <t>перв. годовой план</t>
  </si>
  <si>
    <t>уточн. годовой план</t>
  </si>
  <si>
    <t>факт с начала года</t>
  </si>
  <si>
    <t>% исполнения</t>
  </si>
  <si>
    <t>Факт за соотв. период прош. года</t>
  </si>
  <si>
    <t>перв. год. плана</t>
  </si>
  <si>
    <t>уточн. год. плана</t>
  </si>
  <si>
    <t>%</t>
  </si>
  <si>
    <t>тыс. руб.</t>
  </si>
  <si>
    <t>Наименование доходов</t>
  </si>
  <si>
    <t>Налоговые доходы всего</t>
  </si>
  <si>
    <t>НДФЛ</t>
  </si>
  <si>
    <t>Налог на имущество с ф/л</t>
  </si>
  <si>
    <t>Земельный налог</t>
  </si>
  <si>
    <t>Неналоговые доходы</t>
  </si>
  <si>
    <t>Аренда земли</t>
  </si>
  <si>
    <t>Аренда имущества</t>
  </si>
  <si>
    <t>Прочие поступления от использования имущества</t>
  </si>
  <si>
    <t>Компенсация затрат</t>
  </si>
  <si>
    <t>Платные услуги</t>
  </si>
  <si>
    <t>Реализация имущества</t>
  </si>
  <si>
    <t>Продажа земли</t>
  </si>
  <si>
    <t>Госпошлина за нотар. действия</t>
  </si>
  <si>
    <t>Прочие неналоговые доходы</t>
  </si>
  <si>
    <t>Самообложение</t>
  </si>
  <si>
    <t>Доходы, от возм. расходов по содер. мун. имущества</t>
  </si>
  <si>
    <t>другие неналоговые если есть</t>
  </si>
  <si>
    <t>Дотации</t>
  </si>
  <si>
    <t>Субсидии</t>
  </si>
  <si>
    <t>Субвенции</t>
  </si>
  <si>
    <t>Прочие безвозмезд.</t>
  </si>
  <si>
    <t>Возврат остатков</t>
  </si>
  <si>
    <t>Собственные доходы всего</t>
  </si>
  <si>
    <t>ЕСХН</t>
  </si>
  <si>
    <t>Акцизы</t>
  </si>
  <si>
    <t>Безвозмездные поступления</t>
  </si>
  <si>
    <t>Иные межбюджетные трансферты</t>
  </si>
  <si>
    <t>Наименование расходов</t>
  </si>
  <si>
    <t>уд. Вес %</t>
  </si>
  <si>
    <t>уд.вес %</t>
  </si>
  <si>
    <t>Выполнение перв. Плана</t>
  </si>
  <si>
    <t>Откл. уточ. от перв.</t>
  </si>
  <si>
    <t>Общегосударственные вопросы</t>
  </si>
  <si>
    <t>Глава поселения</t>
  </si>
  <si>
    <t>Дума</t>
  </si>
  <si>
    <t>Администрация</t>
  </si>
  <si>
    <t>Резервный фонд</t>
  </si>
  <si>
    <t>Другие общегосударственные воппосы</t>
  </si>
  <si>
    <t>Национальная безопасность</t>
  </si>
  <si>
    <t>Национальная экономика</t>
  </si>
  <si>
    <t>Дорожное хозяйство</t>
  </si>
  <si>
    <t>Другие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</si>
  <si>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</si>
  <si>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</si>
  <si>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</si>
  <si>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</si>
  <si>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</si>
  <si>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Физическая культура и спорт</t>
  </si>
  <si>
    <t>Расходы</t>
  </si>
  <si>
    <t>Норматив на содержание ОМС</t>
  </si>
  <si>
    <t>Национальная оборона</t>
  </si>
  <si>
    <t>Обучение, повышение квалификации</t>
  </si>
  <si>
    <t>тыс.руб.</t>
  </si>
  <si>
    <t>Выполнение уточенного плана</t>
  </si>
  <si>
    <t>Доля общегосударственных расходов в объеме собственных доходов</t>
  </si>
  <si>
    <t>Мероприятия в области национальной безопасности и правоохранительной деятельности</t>
  </si>
  <si>
    <t>Осуществление полномочий в области защиты населения и территорий от чрезвычайных ситуаций природного и техногенного характера</t>
  </si>
  <si>
    <t>отклонения факт 2022 к уровню прошлого года</t>
  </si>
  <si>
    <t>Формирование городской среды</t>
  </si>
  <si>
    <t>Анализ исполнения расходной части бюджета Торфяного сельского поселения за 2 кв 2022 год</t>
  </si>
  <si>
    <t>факт на 01.07.22 года</t>
  </si>
  <si>
    <t>Исполнение бюджетаТорфяного сельского поселения за 2 кв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</si>
</sst>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justify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justify" vertical="justify"/>
    </xf>
    <xf numFmtId="0" fontId="0" fillId="0" borderId="17" xfId="0" applyBorder="1" applyAlignment="1">
      <alignment vertical="justify"/>
    </xf>
    <xf numFmtId="0" fontId="3" fillId="0" borderId="19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justify"/>
    </xf>
    <xf numFmtId="0" fontId="32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32" fillId="0" borderId="26" xfId="0" applyFont="1" applyBorder="1" applyAlignment="1">
      <alignment/>
    </xf>
    <xf numFmtId="0" fontId="32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32" fillId="0" borderId="19" xfId="0" applyFont="1" applyBorder="1" applyAlignment="1">
      <alignment horizontal="left"/>
    </xf>
    <xf numFmtId="0" fontId="0" fillId="0" borderId="26" xfId="0" applyBorder="1" applyAlignment="1">
      <alignment vertical="justify"/>
    </xf>
    <xf numFmtId="0" fontId="32" fillId="0" borderId="26" xfId="0" applyFont="1" applyBorder="1" applyAlignment="1">
      <alignment vertical="justify"/>
    </xf>
    <xf numFmtId="0" fontId="32" fillId="0" borderId="19" xfId="0" applyFont="1" applyBorder="1" applyAlignment="1">
      <alignment horizontal="center" wrapText="1"/>
    </xf>
    <xf numFmtId="2" fontId="4" fillId="33" borderId="27" xfId="0" applyNumberFormat="1" applyFont="1" applyFill="1" applyBorder="1" applyAlignment="1">
      <alignment/>
    </xf>
    <xf numFmtId="2" fontId="4" fillId="33" borderId="28" xfId="0" applyNumberFormat="1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2" fontId="5" fillId="33" borderId="30" xfId="0" applyNumberFormat="1" applyFont="1" applyFill="1" applyBorder="1" applyAlignment="1">
      <alignment/>
    </xf>
    <xf numFmtId="2" fontId="5" fillId="33" borderId="28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2" fontId="5" fillId="33" borderId="23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4" fontId="4" fillId="33" borderId="30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31" xfId="0" applyNumberFormat="1" applyFont="1" applyFill="1" applyBorder="1" applyAlignment="1">
      <alignment/>
    </xf>
    <xf numFmtId="4" fontId="4" fillId="33" borderId="32" xfId="0" applyNumberFormat="1" applyFont="1" applyFill="1" applyBorder="1" applyAlignment="1">
      <alignment/>
    </xf>
    <xf numFmtId="4" fontId="5" fillId="33" borderId="30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2" fontId="5" fillId="33" borderId="31" xfId="0" applyNumberFormat="1" applyFont="1" applyFill="1" applyBorder="1" applyAlignment="1">
      <alignment/>
    </xf>
    <xf numFmtId="2" fontId="5" fillId="33" borderId="24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8" fillId="0" borderId="35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8" fillId="0" borderId="15" xfId="0" applyFont="1" applyBorder="1" applyAlignment="1">
      <alignment horizontal="center" vertical="justify"/>
    </xf>
    <xf numFmtId="0" fontId="7" fillId="33" borderId="0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justify"/>
    </xf>
    <xf numFmtId="0" fontId="8" fillId="0" borderId="17" xfId="0" applyFont="1" applyBorder="1" applyAlignment="1">
      <alignment horizontal="center" vertical="justify"/>
    </xf>
    <xf numFmtId="0" fontId="8" fillId="0" borderId="19" xfId="0" applyFont="1" applyBorder="1" applyAlignment="1">
      <alignment horizontal="center" vertical="justify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1" sqref="G31"/>
    </sheetView>
  </sheetViews>
  <sheetFormatPr defaultColWidth="9.140625" defaultRowHeight="15"/>
  <cols>
    <col min="1" max="1" width="33.421875" style="0" customWidth="1"/>
    <col min="2" max="2" width="16.57421875" style="0" customWidth="1"/>
    <col min="3" max="3" width="20.140625" style="0" customWidth="1"/>
    <col min="4" max="4" width="15.00390625" style="0" customWidth="1"/>
    <col min="5" max="5" width="12.28125" style="0" customWidth="1"/>
    <col min="6" max="6" width="14.421875" style="0" customWidth="1"/>
    <col min="7" max="7" width="14.28125" style="0" customWidth="1"/>
    <col min="8" max="8" width="12.57421875" style="0" customWidth="1"/>
    <col min="9" max="9" width="13.421875" style="0" customWidth="1"/>
  </cols>
  <sheetData>
    <row r="1" spans="1:9" ht="15">
      <c r="A1" s="68" t="s">
        <v>71</v>
      </c>
      <c r="B1" s="68"/>
      <c r="C1" s="68"/>
      <c r="D1" s="68"/>
      <c r="E1" s="68"/>
      <c r="F1" s="68"/>
      <c r="G1" s="68"/>
      <c r="H1" s="68"/>
      <c r="I1" s="68"/>
    </row>
    <row r="2" spans="1:9" ht="15.75" thickBo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65" t="s">
        <v>9</v>
      </c>
      <c r="B3" s="71"/>
      <c r="C3" s="71"/>
      <c r="D3" s="71"/>
      <c r="E3" s="71"/>
      <c r="F3" s="71"/>
      <c r="G3" s="72"/>
      <c r="H3" s="73" t="s">
        <v>67</v>
      </c>
      <c r="I3" s="74"/>
    </row>
    <row r="4" spans="1:9" ht="15">
      <c r="A4" s="66"/>
      <c r="B4" s="69" t="s">
        <v>0</v>
      </c>
      <c r="C4" s="77" t="s">
        <v>1</v>
      </c>
      <c r="D4" s="79" t="s">
        <v>2</v>
      </c>
      <c r="E4" s="81" t="s">
        <v>3</v>
      </c>
      <c r="F4" s="82"/>
      <c r="G4" s="77" t="s">
        <v>4</v>
      </c>
      <c r="H4" s="75"/>
      <c r="I4" s="76"/>
    </row>
    <row r="5" spans="1:9" ht="39.75" customHeight="1" thickBot="1">
      <c r="A5" s="67"/>
      <c r="B5" s="70"/>
      <c r="C5" s="78"/>
      <c r="D5" s="80"/>
      <c r="E5" s="7" t="s">
        <v>5</v>
      </c>
      <c r="F5" s="7" t="s">
        <v>6</v>
      </c>
      <c r="G5" s="78"/>
      <c r="H5" s="8" t="s">
        <v>7</v>
      </c>
      <c r="I5" s="8" t="s">
        <v>8</v>
      </c>
    </row>
    <row r="6" spans="1:9" ht="15">
      <c r="A6" s="18" t="s">
        <v>10</v>
      </c>
      <c r="B6" s="35">
        <f>SUM(B7:B12)</f>
        <v>1275.8</v>
      </c>
      <c r="C6" s="34">
        <f>SUM(C7:C12)</f>
        <v>1305.8</v>
      </c>
      <c r="D6" s="34">
        <f>SUM(D7:D12)</f>
        <v>474.59999999999997</v>
      </c>
      <c r="E6" s="35">
        <f>D6/B6*100</f>
        <v>37.200188117259756</v>
      </c>
      <c r="F6" s="36">
        <f>D6/C6*100</f>
        <v>36.34553530402818</v>
      </c>
      <c r="G6" s="34">
        <f>SUM(G7:G12)</f>
        <v>497.40999999999997</v>
      </c>
      <c r="H6" s="36">
        <f>D6/G6*100</f>
        <v>95.41424579320882</v>
      </c>
      <c r="I6" s="36">
        <f>D6-G6</f>
        <v>-22.810000000000002</v>
      </c>
    </row>
    <row r="7" spans="1:9" ht="15">
      <c r="A7" s="1" t="s">
        <v>11</v>
      </c>
      <c r="B7" s="38">
        <v>699.9</v>
      </c>
      <c r="C7" s="37">
        <v>729.9</v>
      </c>
      <c r="D7" s="38">
        <v>331.52</v>
      </c>
      <c r="E7" s="35">
        <f aca="true" t="shared" si="0" ref="E7:E34">D7/B7*100</f>
        <v>47.36676668095442</v>
      </c>
      <c r="F7" s="36">
        <f aca="true" t="shared" si="1" ref="F7:F34">D7/C7*100</f>
        <v>45.41992053705987</v>
      </c>
      <c r="G7" s="38">
        <v>320.89</v>
      </c>
      <c r="H7" s="36">
        <f aca="true" t="shared" si="2" ref="H7:H34">D7/G7*100</f>
        <v>103.31266165975879</v>
      </c>
      <c r="I7" s="36">
        <f aca="true" t="shared" si="3" ref="I7:I34">D7-G7</f>
        <v>10.629999999999995</v>
      </c>
    </row>
    <row r="8" spans="1:9" ht="15">
      <c r="A8" s="1" t="s">
        <v>34</v>
      </c>
      <c r="B8" s="38">
        <v>206.9</v>
      </c>
      <c r="C8" s="37">
        <v>206.9</v>
      </c>
      <c r="D8" s="38">
        <v>111.32</v>
      </c>
      <c r="E8" s="35">
        <f>D8/B8*100</f>
        <v>53.803769937167715</v>
      </c>
      <c r="F8" s="36">
        <f t="shared" si="1"/>
        <v>53.803769937167715</v>
      </c>
      <c r="G8" s="38">
        <v>91.68</v>
      </c>
      <c r="H8" s="36">
        <f t="shared" si="2"/>
        <v>121.4223385689354</v>
      </c>
      <c r="I8" s="36">
        <f t="shared" si="3"/>
        <v>19.639999999999986</v>
      </c>
    </row>
    <row r="9" spans="1:9" ht="15">
      <c r="A9" s="1" t="s">
        <v>12</v>
      </c>
      <c r="B9" s="38">
        <v>254</v>
      </c>
      <c r="C9" s="37">
        <v>254</v>
      </c>
      <c r="D9" s="38">
        <v>23.63</v>
      </c>
      <c r="E9" s="35">
        <f t="shared" si="0"/>
        <v>9.303149606299211</v>
      </c>
      <c r="F9" s="36">
        <f t="shared" si="1"/>
        <v>9.303149606299211</v>
      </c>
      <c r="G9" s="38">
        <v>64.07</v>
      </c>
      <c r="H9" s="36">
        <f t="shared" si="2"/>
        <v>36.88153582019667</v>
      </c>
      <c r="I9" s="36">
        <f t="shared" si="3"/>
        <v>-40.44</v>
      </c>
    </row>
    <row r="10" spans="1:9" ht="15">
      <c r="A10" s="1" t="s">
        <v>13</v>
      </c>
      <c r="B10" s="38">
        <v>115</v>
      </c>
      <c r="C10" s="37">
        <v>115</v>
      </c>
      <c r="D10" s="39">
        <v>8.13</v>
      </c>
      <c r="E10" s="35">
        <f t="shared" si="0"/>
        <v>7.069565217391305</v>
      </c>
      <c r="F10" s="36">
        <f t="shared" si="1"/>
        <v>7.069565217391305</v>
      </c>
      <c r="G10" s="39">
        <v>20.77</v>
      </c>
      <c r="H10" s="36">
        <f t="shared" si="2"/>
        <v>39.14299470389986</v>
      </c>
      <c r="I10" s="36">
        <f t="shared" si="3"/>
        <v>-12.639999999999999</v>
      </c>
    </row>
    <row r="11" spans="1:9" ht="15">
      <c r="A11" s="1" t="s">
        <v>33</v>
      </c>
      <c r="B11" s="38"/>
      <c r="C11" s="37"/>
      <c r="D11" s="38"/>
      <c r="E11" s="35"/>
      <c r="F11" s="36"/>
      <c r="G11" s="38"/>
      <c r="H11" s="36"/>
      <c r="I11" s="36"/>
    </row>
    <row r="12" spans="1:9" ht="15">
      <c r="A12" s="1" t="s">
        <v>22</v>
      </c>
      <c r="B12" s="38"/>
      <c r="C12" s="37"/>
      <c r="D12" s="38"/>
      <c r="E12" s="35" t="e">
        <f t="shared" si="0"/>
        <v>#DIV/0!</v>
      </c>
      <c r="F12" s="36" t="e">
        <f t="shared" si="1"/>
        <v>#DIV/0!</v>
      </c>
      <c r="G12" s="38"/>
      <c r="H12" s="36" t="e">
        <f t="shared" si="2"/>
        <v>#DIV/0!</v>
      </c>
      <c r="I12" s="36">
        <f t="shared" si="3"/>
        <v>0</v>
      </c>
    </row>
    <row r="13" spans="1:9" ht="15">
      <c r="A13" s="3" t="s">
        <v>14</v>
      </c>
      <c r="B13" s="35">
        <f>SUM(B14:B24)</f>
        <v>316.2</v>
      </c>
      <c r="C13" s="40">
        <f>SUM(C14:C24)</f>
        <v>316.2</v>
      </c>
      <c r="D13" s="40">
        <f>SUM(D14:D24)</f>
        <v>190.29000000000002</v>
      </c>
      <c r="E13" s="35">
        <f t="shared" si="0"/>
        <v>60.18026565464897</v>
      </c>
      <c r="F13" s="36">
        <f t="shared" si="1"/>
        <v>60.18026565464897</v>
      </c>
      <c r="G13" s="40">
        <f>SUM(G14:G24)</f>
        <v>168.52999999999997</v>
      </c>
      <c r="H13" s="36">
        <f t="shared" si="2"/>
        <v>112.91164777784375</v>
      </c>
      <c r="I13" s="36">
        <f t="shared" si="3"/>
        <v>21.760000000000048</v>
      </c>
    </row>
    <row r="14" spans="1:9" ht="15">
      <c r="A14" s="1" t="s">
        <v>15</v>
      </c>
      <c r="B14" s="38"/>
      <c r="C14" s="37"/>
      <c r="D14" s="38"/>
      <c r="E14" s="35" t="e">
        <f t="shared" si="0"/>
        <v>#DIV/0!</v>
      </c>
      <c r="F14" s="36" t="e">
        <f t="shared" si="1"/>
        <v>#DIV/0!</v>
      </c>
      <c r="G14" s="38"/>
      <c r="H14" s="36" t="e">
        <f t="shared" si="2"/>
        <v>#DIV/0!</v>
      </c>
      <c r="I14" s="36">
        <f t="shared" si="3"/>
        <v>0</v>
      </c>
    </row>
    <row r="15" spans="1:9" ht="15">
      <c r="A15" s="1" t="s">
        <v>16</v>
      </c>
      <c r="B15" s="38">
        <v>96.3</v>
      </c>
      <c r="C15" s="37">
        <v>96.3</v>
      </c>
      <c r="D15" s="38">
        <v>53.73</v>
      </c>
      <c r="E15" s="35">
        <f t="shared" si="0"/>
        <v>55.794392523364486</v>
      </c>
      <c r="F15" s="36">
        <f t="shared" si="1"/>
        <v>55.794392523364486</v>
      </c>
      <c r="G15" s="38">
        <v>51.66</v>
      </c>
      <c r="H15" s="36">
        <f t="shared" si="2"/>
        <v>104.00696864111498</v>
      </c>
      <c r="I15" s="36">
        <f t="shared" si="3"/>
        <v>2.0700000000000003</v>
      </c>
    </row>
    <row r="16" spans="1:9" ht="30">
      <c r="A16" s="4" t="s">
        <v>17</v>
      </c>
      <c r="B16" s="38">
        <v>118.9</v>
      </c>
      <c r="C16" s="37">
        <v>118.9</v>
      </c>
      <c r="D16" s="38">
        <v>66.33</v>
      </c>
      <c r="E16" s="35">
        <f t="shared" si="0"/>
        <v>55.78637510513036</v>
      </c>
      <c r="F16" s="36">
        <f t="shared" si="1"/>
        <v>55.78637510513036</v>
      </c>
      <c r="G16" s="38">
        <v>53.48</v>
      </c>
      <c r="H16" s="36">
        <f t="shared" si="2"/>
        <v>124.02767389678384</v>
      </c>
      <c r="I16" s="36">
        <f t="shared" si="3"/>
        <v>12.850000000000001</v>
      </c>
    </row>
    <row r="17" spans="1:9" ht="15">
      <c r="A17" s="1" t="s">
        <v>18</v>
      </c>
      <c r="B17" s="38">
        <v>101</v>
      </c>
      <c r="C17" s="37">
        <v>101</v>
      </c>
      <c r="D17" s="38">
        <v>70.43</v>
      </c>
      <c r="E17" s="35"/>
      <c r="F17" s="36"/>
      <c r="G17" s="38">
        <v>63.39</v>
      </c>
      <c r="H17" s="36"/>
      <c r="I17" s="36">
        <f t="shared" si="3"/>
        <v>7.040000000000006</v>
      </c>
    </row>
    <row r="18" spans="1:9" ht="15">
      <c r="A18" s="1" t="s">
        <v>19</v>
      </c>
      <c r="B18" s="38"/>
      <c r="C18" s="37"/>
      <c r="D18" s="38"/>
      <c r="E18" s="35"/>
      <c r="F18" s="36"/>
      <c r="G18" s="38"/>
      <c r="H18" s="36"/>
      <c r="I18" s="36">
        <f t="shared" si="3"/>
        <v>0</v>
      </c>
    </row>
    <row r="19" spans="1:9" ht="15">
      <c r="A19" s="1" t="s">
        <v>20</v>
      </c>
      <c r="B19" s="38"/>
      <c r="C19" s="37"/>
      <c r="D19" s="38"/>
      <c r="E19" s="35"/>
      <c r="F19" s="36"/>
      <c r="G19" s="38"/>
      <c r="H19" s="36"/>
      <c r="I19" s="36">
        <f t="shared" si="3"/>
        <v>0</v>
      </c>
    </row>
    <row r="20" spans="1:9" ht="15">
      <c r="A20" s="1" t="s">
        <v>21</v>
      </c>
      <c r="B20" s="38"/>
      <c r="C20" s="37"/>
      <c r="D20" s="37"/>
      <c r="E20" s="35"/>
      <c r="F20" s="36"/>
      <c r="G20" s="37"/>
      <c r="H20" s="36"/>
      <c r="I20" s="36">
        <f t="shared" si="3"/>
        <v>0</v>
      </c>
    </row>
    <row r="21" spans="1:9" ht="15">
      <c r="A21" s="1" t="s">
        <v>23</v>
      </c>
      <c r="B21" s="38"/>
      <c r="C21" s="37"/>
      <c r="D21" s="38">
        <v>-0.2</v>
      </c>
      <c r="E21" s="35" t="e">
        <f t="shared" si="0"/>
        <v>#DIV/0!</v>
      </c>
      <c r="F21" s="36" t="e">
        <f t="shared" si="1"/>
        <v>#DIV/0!</v>
      </c>
      <c r="G21" s="38"/>
      <c r="H21" s="36" t="e">
        <f t="shared" si="2"/>
        <v>#DIV/0!</v>
      </c>
      <c r="I21" s="36">
        <f t="shared" si="3"/>
        <v>-0.2</v>
      </c>
    </row>
    <row r="22" spans="1:9" ht="15">
      <c r="A22" s="1" t="s">
        <v>24</v>
      </c>
      <c r="B22" s="38"/>
      <c r="C22" s="37"/>
      <c r="D22" s="38"/>
      <c r="E22" s="35" t="e">
        <f t="shared" si="0"/>
        <v>#DIV/0!</v>
      </c>
      <c r="F22" s="36" t="e">
        <f t="shared" si="1"/>
        <v>#DIV/0!</v>
      </c>
      <c r="G22" s="38"/>
      <c r="H22" s="36" t="e">
        <f t="shared" si="2"/>
        <v>#DIV/0!</v>
      </c>
      <c r="I22" s="36">
        <f t="shared" si="3"/>
        <v>0</v>
      </c>
    </row>
    <row r="23" spans="1:9" ht="30">
      <c r="A23" s="17" t="s">
        <v>25</v>
      </c>
      <c r="B23" s="38"/>
      <c r="C23" s="62"/>
      <c r="D23" s="38"/>
      <c r="E23" s="35"/>
      <c r="F23" s="36"/>
      <c r="G23" s="38"/>
      <c r="H23" s="36"/>
      <c r="I23" s="36">
        <f t="shared" si="3"/>
        <v>0</v>
      </c>
    </row>
    <row r="24" spans="1:9" ht="15">
      <c r="A24" s="1" t="s">
        <v>26</v>
      </c>
      <c r="B24" s="38"/>
      <c r="C24" s="37"/>
      <c r="D24" s="38"/>
      <c r="E24" s="35"/>
      <c r="F24" s="36"/>
      <c r="G24" s="38"/>
      <c r="H24" s="36"/>
      <c r="I24" s="36">
        <f t="shared" si="3"/>
        <v>0</v>
      </c>
    </row>
    <row r="25" spans="1:9" ht="15">
      <c r="A25" s="3" t="s">
        <v>32</v>
      </c>
      <c r="B25" s="35">
        <f>B6+B13</f>
        <v>1592</v>
      </c>
      <c r="C25" s="40">
        <f>C6+C13</f>
        <v>1622</v>
      </c>
      <c r="D25" s="40">
        <f>D6+D13</f>
        <v>664.89</v>
      </c>
      <c r="E25" s="35">
        <f t="shared" si="0"/>
        <v>41.7644472361809</v>
      </c>
      <c r="F25" s="36">
        <f t="shared" si="1"/>
        <v>40.99198520345252</v>
      </c>
      <c r="G25" s="40">
        <f>G6+G13</f>
        <v>665.9399999999999</v>
      </c>
      <c r="H25" s="36">
        <f t="shared" si="2"/>
        <v>99.84232813767007</v>
      </c>
      <c r="I25" s="36">
        <f t="shared" si="3"/>
        <v>-1.0499999999999545</v>
      </c>
    </row>
    <row r="26" spans="1:9" ht="15">
      <c r="A26" s="3" t="s">
        <v>35</v>
      </c>
      <c r="B26" s="35">
        <f>SUM(B27:B32)</f>
        <v>3829.8500000000004</v>
      </c>
      <c r="C26" s="40">
        <f>SUM(C27:C32)</f>
        <v>3880.45</v>
      </c>
      <c r="D26" s="40">
        <f>SUM(D27:D32)</f>
        <v>1386.1599999999999</v>
      </c>
      <c r="E26" s="35">
        <f t="shared" si="0"/>
        <v>36.19358460514119</v>
      </c>
      <c r="F26" s="36">
        <f t="shared" si="1"/>
        <v>35.721630223298845</v>
      </c>
      <c r="G26" s="40">
        <f>SUM(G27:G32)</f>
        <v>791.6599999999999</v>
      </c>
      <c r="H26" s="36">
        <f t="shared" si="2"/>
        <v>175.0953692241619</v>
      </c>
      <c r="I26" s="36">
        <f t="shared" si="3"/>
        <v>594.5</v>
      </c>
    </row>
    <row r="27" spans="1:9" ht="15">
      <c r="A27" s="1" t="s">
        <v>27</v>
      </c>
      <c r="B27" s="38">
        <v>421.14</v>
      </c>
      <c r="C27" s="37">
        <v>421.14</v>
      </c>
      <c r="D27" s="38">
        <v>210.57</v>
      </c>
      <c r="E27" s="35">
        <f t="shared" si="0"/>
        <v>50</v>
      </c>
      <c r="F27" s="36">
        <f t="shared" si="1"/>
        <v>50</v>
      </c>
      <c r="G27" s="38">
        <v>234.23</v>
      </c>
      <c r="H27" s="36">
        <f t="shared" si="2"/>
        <v>89.89881740169918</v>
      </c>
      <c r="I27" s="36">
        <f t="shared" si="3"/>
        <v>-23.659999999999997</v>
      </c>
    </row>
    <row r="28" spans="1:9" ht="15">
      <c r="A28" s="1" t="s">
        <v>28</v>
      </c>
      <c r="B28" s="38">
        <v>1430.2</v>
      </c>
      <c r="C28" s="37">
        <v>1480.8</v>
      </c>
      <c r="D28" s="38"/>
      <c r="E28" s="35">
        <f t="shared" si="0"/>
        <v>0</v>
      </c>
      <c r="F28" s="36">
        <f t="shared" si="1"/>
        <v>0</v>
      </c>
      <c r="G28" s="38">
        <v>4.95</v>
      </c>
      <c r="H28" s="36">
        <f t="shared" si="2"/>
        <v>0</v>
      </c>
      <c r="I28" s="36">
        <f t="shared" si="3"/>
        <v>-4.95</v>
      </c>
    </row>
    <row r="29" spans="1:9" ht="15">
      <c r="A29" s="1" t="s">
        <v>29</v>
      </c>
      <c r="B29" s="38">
        <v>92.8</v>
      </c>
      <c r="C29" s="37">
        <v>92.8</v>
      </c>
      <c r="D29" s="38">
        <v>35.79</v>
      </c>
      <c r="E29" s="35">
        <f t="shared" si="0"/>
        <v>38.56681034482759</v>
      </c>
      <c r="F29" s="36">
        <f t="shared" si="1"/>
        <v>38.56681034482759</v>
      </c>
      <c r="G29" s="38">
        <v>28.93</v>
      </c>
      <c r="H29" s="36">
        <f t="shared" si="2"/>
        <v>123.71240926374006</v>
      </c>
      <c r="I29" s="36">
        <f t="shared" si="3"/>
        <v>6.859999999999999</v>
      </c>
    </row>
    <row r="30" spans="1:9" ht="15">
      <c r="A30" s="1" t="s">
        <v>36</v>
      </c>
      <c r="B30" s="38">
        <v>1885.71</v>
      </c>
      <c r="C30" s="37">
        <v>1885.71</v>
      </c>
      <c r="D30" s="38">
        <v>1139.8</v>
      </c>
      <c r="E30" s="35">
        <f t="shared" si="0"/>
        <v>60.444076766841135</v>
      </c>
      <c r="F30" s="36">
        <f t="shared" si="1"/>
        <v>60.444076766841135</v>
      </c>
      <c r="G30" s="38">
        <v>523.55</v>
      </c>
      <c r="H30" s="36">
        <f t="shared" si="2"/>
        <v>217.70604526788273</v>
      </c>
      <c r="I30" s="36">
        <f t="shared" si="3"/>
        <v>616.25</v>
      </c>
    </row>
    <row r="31" spans="1:9" ht="15">
      <c r="A31" s="5" t="s">
        <v>30</v>
      </c>
      <c r="B31" s="38"/>
      <c r="C31" s="63"/>
      <c r="D31" s="41"/>
      <c r="E31" s="35" t="e">
        <f t="shared" si="0"/>
        <v>#DIV/0!</v>
      </c>
      <c r="F31" s="36" t="e">
        <f t="shared" si="1"/>
        <v>#DIV/0!</v>
      </c>
      <c r="G31" s="41"/>
      <c r="H31" s="36" t="e">
        <f t="shared" si="2"/>
        <v>#DIV/0!</v>
      </c>
      <c r="I31" s="36">
        <f t="shared" si="3"/>
        <v>0</v>
      </c>
    </row>
    <row r="32" spans="1:9" ht="15.75" thickBot="1">
      <c r="A32" s="6" t="s">
        <v>31</v>
      </c>
      <c r="B32" s="35"/>
      <c r="C32" s="64"/>
      <c r="D32" s="42"/>
      <c r="E32" s="35" t="e">
        <f t="shared" si="0"/>
        <v>#DIV/0!</v>
      </c>
      <c r="F32" s="36" t="e">
        <f t="shared" si="1"/>
        <v>#DIV/0!</v>
      </c>
      <c r="G32" s="42"/>
      <c r="H32" s="36" t="e">
        <f t="shared" si="2"/>
        <v>#DIV/0!</v>
      </c>
      <c r="I32" s="36">
        <f t="shared" si="3"/>
        <v>0</v>
      </c>
    </row>
    <row r="33" spans="2:9" ht="15">
      <c r="B33" s="43"/>
      <c r="C33" s="43"/>
      <c r="D33" s="43"/>
      <c r="E33" s="35"/>
      <c r="F33" s="36"/>
      <c r="G33" s="43"/>
      <c r="H33" s="36"/>
      <c r="I33" s="36"/>
    </row>
    <row r="34" spans="2:9" ht="15">
      <c r="B34" s="44">
        <f>B25+B26</f>
        <v>5421.85</v>
      </c>
      <c r="C34" s="44">
        <f>C25+C26</f>
        <v>5502.45</v>
      </c>
      <c r="D34" s="44">
        <f>D25+D26</f>
        <v>2051.0499999999997</v>
      </c>
      <c r="E34" s="35">
        <f t="shared" si="0"/>
        <v>37.829338694357084</v>
      </c>
      <c r="F34" s="36">
        <f t="shared" si="1"/>
        <v>37.27521376841224</v>
      </c>
      <c r="G34" s="44">
        <f>G25+G26</f>
        <v>1457.6</v>
      </c>
      <c r="H34" s="36">
        <f t="shared" si="2"/>
        <v>140.71418770581778</v>
      </c>
      <c r="I34" s="36">
        <f t="shared" si="3"/>
        <v>593.4499999999998</v>
      </c>
    </row>
    <row r="36" ht="15">
      <c r="D36" s="43">
        <f>D34-B34</f>
        <v>-3370.8000000000006</v>
      </c>
    </row>
  </sheetData>
  <sheetProtection/>
  <mergeCells count="9">
    <mergeCell ref="A3:A5"/>
    <mergeCell ref="A1:I1"/>
    <mergeCell ref="B4:B5"/>
    <mergeCell ref="B3:G3"/>
    <mergeCell ref="H3:I4"/>
    <mergeCell ref="C4:C5"/>
    <mergeCell ref="D4:D5"/>
    <mergeCell ref="E4:F4"/>
    <mergeCell ref="G4:G5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60" zoomScaleNormal="80" zoomScalePageLayoutView="0" workbookViewId="0" topLeftCell="A1">
      <selection activeCell="F12" sqref="F12"/>
    </sheetView>
  </sheetViews>
  <sheetFormatPr defaultColWidth="9.140625" defaultRowHeight="15"/>
  <cols>
    <col min="1" max="1" width="37.57421875" style="0" customWidth="1"/>
    <col min="2" max="2" width="16.00390625" style="0" customWidth="1"/>
    <col min="3" max="3" width="10.28125" style="0" customWidth="1"/>
    <col min="4" max="4" width="16.140625" style="0" customWidth="1"/>
    <col min="5" max="5" width="9.421875" style="0" customWidth="1"/>
    <col min="6" max="6" width="15.00390625" style="0" customWidth="1"/>
    <col min="7" max="7" width="9.140625" style="0" customWidth="1"/>
    <col min="8" max="8" width="12.28125" style="0" customWidth="1"/>
    <col min="9" max="9" width="14.421875" style="0" customWidth="1"/>
    <col min="10" max="10" width="12.57421875" style="0" customWidth="1"/>
    <col min="11" max="11" width="13.421875" style="0" customWidth="1"/>
    <col min="12" max="13" width="9.28125" style="0" bestFit="1" customWidth="1"/>
  </cols>
  <sheetData>
    <row r="1" spans="2:12" ht="15">
      <c r="B1" s="16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1" ht="15.75" thickBo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" customHeight="1">
      <c r="A3" s="87" t="s">
        <v>37</v>
      </c>
      <c r="B3" s="90"/>
      <c r="C3" s="71"/>
      <c r="D3" s="71"/>
      <c r="E3" s="71"/>
      <c r="F3" s="71"/>
      <c r="G3" s="71"/>
      <c r="H3" s="71"/>
      <c r="I3" s="91"/>
      <c r="J3" s="83" t="s">
        <v>63</v>
      </c>
      <c r="K3" s="84"/>
      <c r="L3" s="83" t="s">
        <v>41</v>
      </c>
      <c r="M3" s="84"/>
    </row>
    <row r="4" spans="1:13" ht="15">
      <c r="A4" s="88"/>
      <c r="B4" s="69" t="s">
        <v>0</v>
      </c>
      <c r="C4" s="20"/>
      <c r="D4" s="77" t="s">
        <v>1</v>
      </c>
      <c r="E4" s="21"/>
      <c r="F4" s="79" t="s">
        <v>70</v>
      </c>
      <c r="G4" s="19"/>
      <c r="H4" s="81" t="s">
        <v>40</v>
      </c>
      <c r="I4" s="82"/>
      <c r="J4" s="85"/>
      <c r="K4" s="86"/>
      <c r="L4" s="85"/>
      <c r="M4" s="86"/>
    </row>
    <row r="5" spans="1:13" ht="27.75" customHeight="1" thickBot="1">
      <c r="A5" s="89"/>
      <c r="B5" s="92"/>
      <c r="C5" s="7" t="s">
        <v>38</v>
      </c>
      <c r="D5" s="78"/>
      <c r="E5" s="22" t="s">
        <v>38</v>
      </c>
      <c r="F5" s="80"/>
      <c r="G5" s="22" t="s">
        <v>39</v>
      </c>
      <c r="H5" s="7" t="s">
        <v>7</v>
      </c>
      <c r="I5" s="7" t="s">
        <v>62</v>
      </c>
      <c r="J5" s="9" t="s">
        <v>7</v>
      </c>
      <c r="K5" s="10" t="s">
        <v>8</v>
      </c>
      <c r="L5" s="9" t="s">
        <v>7</v>
      </c>
      <c r="M5" s="10" t="s">
        <v>8</v>
      </c>
    </row>
    <row r="6" spans="1:13" ht="15">
      <c r="A6" s="12" t="s">
        <v>42</v>
      </c>
      <c r="B6" s="45">
        <f>B7+B8+B9+B10+B11</f>
        <v>2427.94</v>
      </c>
      <c r="C6" s="46">
        <f>B6/B28*100</f>
        <v>44.366599968935304</v>
      </c>
      <c r="D6" s="46">
        <f>D7+D8+D9+D10+D11</f>
        <v>2300.5</v>
      </c>
      <c r="E6" s="46">
        <f>D6/D28*100</f>
        <v>39.625875240072006</v>
      </c>
      <c r="F6" s="46">
        <f>F7+F8+F9+F10+F11</f>
        <v>1121.8700000000001</v>
      </c>
      <c r="G6" s="46">
        <f>F6/F28*100</f>
        <v>52.727631634605</v>
      </c>
      <c r="H6" s="46">
        <f>F6/B6*100</f>
        <v>46.206660790629094</v>
      </c>
      <c r="I6" s="46">
        <f>F6-B6</f>
        <v>-1306.07</v>
      </c>
      <c r="J6" s="47">
        <f>F6/D6*100</f>
        <v>48.766355140186924</v>
      </c>
      <c r="K6" s="48">
        <f>F6-D6</f>
        <v>-1178.6299999999999</v>
      </c>
      <c r="L6" s="47">
        <f>D6/B6*100</f>
        <v>94.75110587576299</v>
      </c>
      <c r="M6" s="48">
        <f>D6-B6</f>
        <v>-127.44000000000005</v>
      </c>
    </row>
    <row r="7" spans="1:13" ht="15">
      <c r="A7" s="11" t="s">
        <v>43</v>
      </c>
      <c r="B7" s="49">
        <v>373.82</v>
      </c>
      <c r="C7" s="46">
        <f>B7/B28*100</f>
        <v>6.8309440926824365</v>
      </c>
      <c r="D7" s="50">
        <v>160.52</v>
      </c>
      <c r="E7" s="50">
        <f>D7/D28*100</f>
        <v>2.764940444919086</v>
      </c>
      <c r="F7" s="50">
        <v>0</v>
      </c>
      <c r="G7" s="46">
        <f>F7/F28*100</f>
        <v>0</v>
      </c>
      <c r="H7" s="46">
        <f aca="true" t="shared" si="0" ref="H7:H28">F7/B7*100</f>
        <v>0</v>
      </c>
      <c r="I7" s="46">
        <f aca="true" t="shared" si="1" ref="I7:I28">F7-B7</f>
        <v>-373.82</v>
      </c>
      <c r="J7" s="47">
        <f aca="true" t="shared" si="2" ref="J7:J31">F7/D7*100</f>
        <v>0</v>
      </c>
      <c r="K7" s="48">
        <f aca="true" t="shared" si="3" ref="K7:K28">F7-D7</f>
        <v>-160.52</v>
      </c>
      <c r="L7" s="47">
        <f aca="true" t="shared" si="4" ref="L7:L28">D7/B7*100</f>
        <v>42.94045262425767</v>
      </c>
      <c r="M7" s="48">
        <f aca="true" t="shared" si="5" ref="M7:M28">D7-B7</f>
        <v>-213.29999999999998</v>
      </c>
    </row>
    <row r="8" spans="1:13" ht="15">
      <c r="A8" s="11" t="s">
        <v>44</v>
      </c>
      <c r="B8" s="49">
        <v>1</v>
      </c>
      <c r="C8" s="46">
        <f>B8/B28*100</f>
        <v>0.01827335105848386</v>
      </c>
      <c r="D8" s="50">
        <v>1</v>
      </c>
      <c r="E8" s="50">
        <f>D8/D28*100</f>
        <v>0.01722489686593002</v>
      </c>
      <c r="F8" s="50">
        <v>1</v>
      </c>
      <c r="G8" s="46">
        <f>F8/F28*100</f>
        <v>0.046999769701128465</v>
      </c>
      <c r="H8" s="46">
        <f t="shared" si="0"/>
        <v>100</v>
      </c>
      <c r="I8" s="46">
        <f t="shared" si="1"/>
        <v>0</v>
      </c>
      <c r="J8" s="47">
        <f t="shared" si="2"/>
        <v>100</v>
      </c>
      <c r="K8" s="48">
        <f t="shared" si="3"/>
        <v>0</v>
      </c>
      <c r="L8" s="47">
        <f t="shared" si="4"/>
        <v>100</v>
      </c>
      <c r="M8" s="48">
        <f t="shared" si="5"/>
        <v>0</v>
      </c>
    </row>
    <row r="9" spans="1:13" ht="19.5" customHeight="1">
      <c r="A9" s="13" t="s">
        <v>45</v>
      </c>
      <c r="B9" s="49">
        <v>1481.92</v>
      </c>
      <c r="C9" s="46">
        <f>B9/B28*100</f>
        <v>27.079644400588403</v>
      </c>
      <c r="D9" s="50">
        <v>1467.91</v>
      </c>
      <c r="E9" s="50">
        <f>D9/D28*100</f>
        <v>25.28459835846733</v>
      </c>
      <c r="F9" s="50">
        <v>730.69</v>
      </c>
      <c r="G9" s="46">
        <f>F9/F28*100</f>
        <v>34.34226172291756</v>
      </c>
      <c r="H9" s="46">
        <f t="shared" si="0"/>
        <v>49.30698013388037</v>
      </c>
      <c r="I9" s="46">
        <f t="shared" si="1"/>
        <v>-751.23</v>
      </c>
      <c r="J9" s="47">
        <f t="shared" si="2"/>
        <v>49.77757491944329</v>
      </c>
      <c r="K9" s="48">
        <f t="shared" si="3"/>
        <v>-737.22</v>
      </c>
      <c r="L9" s="47">
        <f t="shared" si="4"/>
        <v>99.05460483696827</v>
      </c>
      <c r="M9" s="48">
        <f t="shared" si="5"/>
        <v>-14.009999999999991</v>
      </c>
    </row>
    <row r="10" spans="1:13" ht="21.75" customHeight="1">
      <c r="A10" s="13" t="s">
        <v>46</v>
      </c>
      <c r="B10" s="49">
        <v>3</v>
      </c>
      <c r="C10" s="46">
        <f>B10/B28*100</f>
        <v>0.054820053175451584</v>
      </c>
      <c r="D10" s="50">
        <v>3</v>
      </c>
      <c r="E10" s="50">
        <f>D10/D28*100</f>
        <v>0.051674690597790056</v>
      </c>
      <c r="F10" s="50">
        <v>0</v>
      </c>
      <c r="G10" s="46">
        <f>F10/F28*100</f>
        <v>0</v>
      </c>
      <c r="H10" s="46">
        <f t="shared" si="0"/>
        <v>0</v>
      </c>
      <c r="I10" s="46">
        <f t="shared" si="1"/>
        <v>-3</v>
      </c>
      <c r="J10" s="47">
        <f t="shared" si="2"/>
        <v>0</v>
      </c>
      <c r="K10" s="48">
        <f t="shared" si="3"/>
        <v>-3</v>
      </c>
      <c r="L10" s="47">
        <f t="shared" si="4"/>
        <v>100</v>
      </c>
      <c r="M10" s="48">
        <f t="shared" si="5"/>
        <v>0</v>
      </c>
    </row>
    <row r="11" spans="1:13" ht="15">
      <c r="A11" s="11" t="s">
        <v>47</v>
      </c>
      <c r="B11" s="49">
        <v>568.2</v>
      </c>
      <c r="C11" s="46">
        <f>B11/B28*100</f>
        <v>10.382918071430531</v>
      </c>
      <c r="D11" s="49">
        <v>668.07</v>
      </c>
      <c r="E11" s="50">
        <f>D11/D28*100</f>
        <v>11.507436849221868</v>
      </c>
      <c r="F11" s="50">
        <v>390.18</v>
      </c>
      <c r="G11" s="46">
        <f>F11/F28*100</f>
        <v>18.338370141986303</v>
      </c>
      <c r="H11" s="46">
        <f t="shared" si="0"/>
        <v>68.66948257655756</v>
      </c>
      <c r="I11" s="46">
        <f t="shared" si="1"/>
        <v>-178.02000000000004</v>
      </c>
      <c r="J11" s="47">
        <f t="shared" si="2"/>
        <v>58.40405945484755</v>
      </c>
      <c r="K11" s="48">
        <f t="shared" si="3"/>
        <v>-277.89000000000004</v>
      </c>
      <c r="L11" s="47">
        <f t="shared" si="4"/>
        <v>117.57655755015838</v>
      </c>
      <c r="M11" s="48">
        <f t="shared" si="5"/>
        <v>99.87</v>
      </c>
    </row>
    <row r="12" spans="1:13" ht="15">
      <c r="A12" s="23" t="s">
        <v>60</v>
      </c>
      <c r="B12" s="45">
        <v>92.8</v>
      </c>
      <c r="C12" s="46">
        <f>B12/B28*100</f>
        <v>1.6957669782273022</v>
      </c>
      <c r="D12" s="45">
        <v>92.8</v>
      </c>
      <c r="E12" s="50">
        <f>D12/D28*100</f>
        <v>1.5984704291583056</v>
      </c>
      <c r="F12" s="46">
        <v>35.79</v>
      </c>
      <c r="G12" s="46">
        <f>F12/F28*100</f>
        <v>1.6821217576033876</v>
      </c>
      <c r="H12" s="46">
        <f t="shared" si="0"/>
        <v>38.56681034482759</v>
      </c>
      <c r="I12" s="46">
        <f t="shared" si="1"/>
        <v>-57.01</v>
      </c>
      <c r="J12" s="47">
        <f t="shared" si="2"/>
        <v>38.56681034482759</v>
      </c>
      <c r="K12" s="48">
        <f t="shared" si="3"/>
        <v>-57.01</v>
      </c>
      <c r="L12" s="47">
        <f t="shared" si="4"/>
        <v>100</v>
      </c>
      <c r="M12" s="48">
        <f t="shared" si="5"/>
        <v>0</v>
      </c>
    </row>
    <row r="13" spans="1:13" ht="15">
      <c r="A13" s="24" t="s">
        <v>48</v>
      </c>
      <c r="B13" s="45">
        <f>B14+B15+B16</f>
        <v>4.6899999999999995</v>
      </c>
      <c r="C13" s="46">
        <f>B13/B28*100</f>
        <v>0.0857020164642893</v>
      </c>
      <c r="D13" s="45">
        <f>D14+D15+D16</f>
        <v>4.6899999999999995</v>
      </c>
      <c r="E13" s="50">
        <f>D13/D28*100</f>
        <v>0.08078476630121177</v>
      </c>
      <c r="F13" s="46">
        <f>F14+F15+F16</f>
        <v>3.75</v>
      </c>
      <c r="G13" s="46">
        <f>F13/F28*100</f>
        <v>0.17624913637923173</v>
      </c>
      <c r="H13" s="46">
        <f t="shared" si="0"/>
        <v>79.95735607675907</v>
      </c>
      <c r="I13" s="46">
        <f t="shared" si="1"/>
        <v>-0.9399999999999995</v>
      </c>
      <c r="J13" s="47">
        <f t="shared" si="2"/>
        <v>79.95735607675907</v>
      </c>
      <c r="K13" s="48">
        <f t="shared" si="3"/>
        <v>-0.9399999999999995</v>
      </c>
      <c r="L13" s="47">
        <f t="shared" si="4"/>
        <v>100</v>
      </c>
      <c r="M13" s="48">
        <f t="shared" si="5"/>
        <v>0</v>
      </c>
    </row>
    <row r="14" spans="1:13" ht="45">
      <c r="A14" s="61" t="s">
        <v>65</v>
      </c>
      <c r="B14" s="49">
        <v>1</v>
      </c>
      <c r="C14" s="46">
        <f>B14/B28*100</f>
        <v>0.01827335105848386</v>
      </c>
      <c r="D14" s="49">
        <v>1</v>
      </c>
      <c r="E14" s="50">
        <f>D14/D28*100</f>
        <v>0.01722489686593002</v>
      </c>
      <c r="F14" s="50">
        <v>1</v>
      </c>
      <c r="G14" s="46">
        <f>F14/F28*100</f>
        <v>0.046999769701128465</v>
      </c>
      <c r="H14" s="46">
        <f t="shared" si="0"/>
        <v>100</v>
      </c>
      <c r="I14" s="46">
        <f t="shared" si="1"/>
        <v>0</v>
      </c>
      <c r="J14" s="47">
        <f t="shared" si="2"/>
        <v>100</v>
      </c>
      <c r="K14" s="48">
        <f t="shared" si="3"/>
        <v>0</v>
      </c>
      <c r="L14" s="47">
        <f t="shared" si="4"/>
        <v>100</v>
      </c>
      <c r="M14" s="48">
        <f t="shared" si="5"/>
        <v>0</v>
      </c>
    </row>
    <row r="15" spans="1:13" ht="60">
      <c r="A15" s="61" t="s">
        <v>66</v>
      </c>
      <c r="B15" s="49">
        <v>0.94</v>
      </c>
      <c r="C15" s="46" t="e">
        <f>B15/B29*100</f>
        <v>#DIV/0!</v>
      </c>
      <c r="D15" s="49">
        <v>0.94</v>
      </c>
      <c r="E15" s="50" t="e">
        <f>D15/D29*100</f>
        <v>#DIV/0!</v>
      </c>
      <c r="F15" s="49">
        <v>0</v>
      </c>
      <c r="G15" s="46" t="e">
        <f>F15/F29*100</f>
        <v>#DIV/0!</v>
      </c>
      <c r="H15" s="46">
        <f t="shared" si="0"/>
        <v>0</v>
      </c>
      <c r="I15" s="46">
        <f t="shared" si="1"/>
        <v>-0.94</v>
      </c>
      <c r="J15" s="47">
        <f t="shared" si="2"/>
        <v>0</v>
      </c>
      <c r="K15" s="48">
        <f t="shared" si="3"/>
        <v>-0.94</v>
      </c>
      <c r="L15" s="47">
        <f t="shared" si="4"/>
        <v>100</v>
      </c>
      <c r="M15" s="48">
        <f t="shared" si="5"/>
        <v>0</v>
      </c>
    </row>
    <row r="16" spans="1:13" ht="32.25" customHeight="1">
      <c r="A16" s="61" t="s">
        <v>65</v>
      </c>
      <c r="B16" s="49">
        <v>2.75</v>
      </c>
      <c r="C16" s="46">
        <f>B16/B30*100</f>
        <v>1.803174707776963</v>
      </c>
      <c r="D16" s="49">
        <v>2.75</v>
      </c>
      <c r="E16" s="50">
        <f>D16/D30*100</f>
        <v>1.9389263203651381</v>
      </c>
      <c r="F16" s="50">
        <v>2.75</v>
      </c>
      <c r="G16" s="46">
        <f>F16/F30*100</f>
        <v>1.629821191403638</v>
      </c>
      <c r="H16" s="46">
        <f t="shared" si="0"/>
        <v>100</v>
      </c>
      <c r="I16" s="46">
        <f t="shared" si="1"/>
        <v>0</v>
      </c>
      <c r="J16" s="47">
        <f t="shared" si="2"/>
        <v>100</v>
      </c>
      <c r="K16" s="48">
        <f t="shared" si="3"/>
        <v>0</v>
      </c>
      <c r="L16" s="47">
        <f t="shared" si="4"/>
        <v>100</v>
      </c>
      <c r="M16" s="48">
        <f t="shared" si="5"/>
        <v>0</v>
      </c>
    </row>
    <row r="17" spans="1:13" ht="15">
      <c r="A17" s="24" t="s">
        <v>49</v>
      </c>
      <c r="B17" s="45">
        <f>B18+B19</f>
        <v>223.15</v>
      </c>
      <c r="C17" s="46">
        <f>B17/B28*100</f>
        <v>4.077698288700674</v>
      </c>
      <c r="D17" s="45">
        <f>D18+D19</f>
        <v>311.67</v>
      </c>
      <c r="E17" s="50">
        <f>D17/D28*100</f>
        <v>5.368483606204409</v>
      </c>
      <c r="F17" s="46">
        <f>F18+F19</f>
        <v>176.25</v>
      </c>
      <c r="G17" s="46">
        <f>F17/F28*100</f>
        <v>8.283709409823892</v>
      </c>
      <c r="H17" s="46">
        <f t="shared" si="0"/>
        <v>78.98274703114497</v>
      </c>
      <c r="I17" s="46">
        <f t="shared" si="1"/>
        <v>-46.900000000000006</v>
      </c>
      <c r="J17" s="47">
        <f t="shared" si="2"/>
        <v>56.550197324092785</v>
      </c>
      <c r="K17" s="48">
        <f t="shared" si="3"/>
        <v>-135.42000000000002</v>
      </c>
      <c r="L17" s="47">
        <f t="shared" si="4"/>
        <v>139.66838449473448</v>
      </c>
      <c r="M17" s="48">
        <f t="shared" si="5"/>
        <v>88.52000000000001</v>
      </c>
    </row>
    <row r="18" spans="1:13" ht="15">
      <c r="A18" s="25" t="s">
        <v>50</v>
      </c>
      <c r="B18" s="49">
        <v>213.9</v>
      </c>
      <c r="C18" s="46">
        <f>B18/B28*100</f>
        <v>3.9086697914096984</v>
      </c>
      <c r="D18" s="49">
        <v>277.42</v>
      </c>
      <c r="E18" s="50">
        <f>D18/D28*100</f>
        <v>4.778530888546306</v>
      </c>
      <c r="F18" s="50">
        <v>162.8</v>
      </c>
      <c r="G18" s="46">
        <f>F18/F28*100</f>
        <v>7.651562507343715</v>
      </c>
      <c r="H18" s="46">
        <f t="shared" si="0"/>
        <v>76.1103319308088</v>
      </c>
      <c r="I18" s="46">
        <f t="shared" si="1"/>
        <v>-51.099999999999994</v>
      </c>
      <c r="J18" s="47">
        <f t="shared" si="2"/>
        <v>58.68358445678034</v>
      </c>
      <c r="K18" s="48">
        <f t="shared" si="3"/>
        <v>-114.62</v>
      </c>
      <c r="L18" s="47">
        <f t="shared" si="4"/>
        <v>129.69611968209443</v>
      </c>
      <c r="M18" s="48">
        <f t="shared" si="5"/>
        <v>63.52000000000001</v>
      </c>
    </row>
    <row r="19" spans="1:13" ht="15">
      <c r="A19" s="25" t="s">
        <v>51</v>
      </c>
      <c r="B19" s="49">
        <v>9.25</v>
      </c>
      <c r="C19" s="46">
        <f>B19/B28*100</f>
        <v>0.16902849729097572</v>
      </c>
      <c r="D19" s="49">
        <v>34.25</v>
      </c>
      <c r="E19" s="50">
        <f>D19/D28*100</f>
        <v>0.5899527176581031</v>
      </c>
      <c r="F19" s="50">
        <v>13.45</v>
      </c>
      <c r="G19" s="46">
        <f>F19/F28*100</f>
        <v>0.6321469024801778</v>
      </c>
      <c r="H19" s="46">
        <f t="shared" si="0"/>
        <v>145.40540540540542</v>
      </c>
      <c r="I19" s="46">
        <f t="shared" si="1"/>
        <v>4.199999999999999</v>
      </c>
      <c r="J19" s="47">
        <f t="shared" si="2"/>
        <v>39.270072992700726</v>
      </c>
      <c r="K19" s="48">
        <f t="shared" si="3"/>
        <v>-20.8</v>
      </c>
      <c r="L19" s="47">
        <f t="shared" si="4"/>
        <v>370.27027027027026</v>
      </c>
      <c r="M19" s="48">
        <f t="shared" si="5"/>
        <v>25</v>
      </c>
    </row>
    <row r="20" spans="1:13" ht="15">
      <c r="A20" s="24" t="s">
        <v>52</v>
      </c>
      <c r="B20" s="45">
        <f>B21+B22+B23+B24</f>
        <v>1861.09</v>
      </c>
      <c r="C20" s="46">
        <f>B20/B28*100</f>
        <v>34.00835092143373</v>
      </c>
      <c r="D20" s="45">
        <f>D21+D22+D23+D24</f>
        <v>2226.5</v>
      </c>
      <c r="E20" s="50">
        <f>D20/D28*100</f>
        <v>38.35123287199318</v>
      </c>
      <c r="F20" s="46">
        <f>F21+F22+F23</f>
        <v>412.53000000000003</v>
      </c>
      <c r="G20" s="46">
        <f>F20/F28*100</f>
        <v>19.388814994806527</v>
      </c>
      <c r="H20" s="46">
        <f t="shared" si="0"/>
        <v>22.16604248048187</v>
      </c>
      <c r="I20" s="46">
        <f t="shared" si="1"/>
        <v>-1448.56</v>
      </c>
      <c r="J20" s="47">
        <f t="shared" si="2"/>
        <v>18.528183247249046</v>
      </c>
      <c r="K20" s="48">
        <f t="shared" si="3"/>
        <v>-1813.97</v>
      </c>
      <c r="L20" s="47">
        <f t="shared" si="4"/>
        <v>119.63419286547132</v>
      </c>
      <c r="M20" s="48">
        <f t="shared" si="5"/>
        <v>365.4100000000001</v>
      </c>
    </row>
    <row r="21" spans="1:13" ht="15">
      <c r="A21" s="11" t="s">
        <v>53</v>
      </c>
      <c r="B21" s="49">
        <v>118.9</v>
      </c>
      <c r="C21" s="46">
        <f>B21/B28*100</f>
        <v>2.1727014408537313</v>
      </c>
      <c r="D21" s="49">
        <v>118.9</v>
      </c>
      <c r="E21" s="50">
        <f>D21/D28*100</f>
        <v>2.0480402373590794</v>
      </c>
      <c r="F21" s="50"/>
      <c r="G21" s="46">
        <f>F21/F28*100</f>
        <v>0</v>
      </c>
      <c r="H21" s="46">
        <f t="shared" si="0"/>
        <v>0</v>
      </c>
      <c r="I21" s="46">
        <f t="shared" si="1"/>
        <v>-118.9</v>
      </c>
      <c r="J21" s="47">
        <f t="shared" si="2"/>
        <v>0</v>
      </c>
      <c r="K21" s="48">
        <f t="shared" si="3"/>
        <v>-118.9</v>
      </c>
      <c r="L21" s="47">
        <f t="shared" si="4"/>
        <v>100</v>
      </c>
      <c r="M21" s="48">
        <f t="shared" si="5"/>
        <v>0</v>
      </c>
    </row>
    <row r="22" spans="1:13" ht="15">
      <c r="A22" s="11" t="s">
        <v>54</v>
      </c>
      <c r="B22" s="49">
        <v>214.63</v>
      </c>
      <c r="C22" s="46">
        <f>B22/B28*100</f>
        <v>3.922009337682391</v>
      </c>
      <c r="D22" s="49">
        <v>382.72</v>
      </c>
      <c r="E22" s="50">
        <f>D22/D28*100</f>
        <v>6.592312528528736</v>
      </c>
      <c r="F22" s="50">
        <v>363.67</v>
      </c>
      <c r="G22" s="46">
        <f>F22/F28*100</f>
        <v>17.09240624720939</v>
      </c>
      <c r="H22" s="46">
        <f t="shared" si="0"/>
        <v>169.44043237198903</v>
      </c>
      <c r="I22" s="46">
        <f t="shared" si="1"/>
        <v>149.04000000000002</v>
      </c>
      <c r="J22" s="47">
        <f t="shared" si="2"/>
        <v>95.02247073578594</v>
      </c>
      <c r="K22" s="48">
        <f t="shared" si="3"/>
        <v>-19.05000000000001</v>
      </c>
      <c r="L22" s="47">
        <f t="shared" si="4"/>
        <v>178.31617201695943</v>
      </c>
      <c r="M22" s="48">
        <f t="shared" si="5"/>
        <v>168.09000000000003</v>
      </c>
    </row>
    <row r="23" spans="1:13" ht="15">
      <c r="A23" s="14" t="s">
        <v>55</v>
      </c>
      <c r="B23" s="49">
        <v>31.8</v>
      </c>
      <c r="C23" s="46">
        <f>B23/B28*100</f>
        <v>0.5810925636597868</v>
      </c>
      <c r="D23" s="49">
        <v>229.12</v>
      </c>
      <c r="E23" s="50">
        <f>D23/D28*100</f>
        <v>3.9465683699218856</v>
      </c>
      <c r="F23" s="50">
        <v>48.86</v>
      </c>
      <c r="G23" s="46">
        <f>F23/F28*100</f>
        <v>2.2964087475971366</v>
      </c>
      <c r="H23" s="46">
        <f t="shared" si="0"/>
        <v>153.64779874213838</v>
      </c>
      <c r="I23" s="46">
        <f t="shared" si="1"/>
        <v>17.06</v>
      </c>
      <c r="J23" s="47">
        <f t="shared" si="2"/>
        <v>21.325069832402235</v>
      </c>
      <c r="K23" s="48">
        <f t="shared" si="3"/>
        <v>-180.26</v>
      </c>
      <c r="L23" s="47">
        <f t="shared" si="4"/>
        <v>720.503144654088</v>
      </c>
      <c r="M23" s="48">
        <f t="shared" si="5"/>
        <v>197.32</v>
      </c>
    </row>
    <row r="24" spans="1:13" ht="15">
      <c r="A24" s="31" t="s">
        <v>68</v>
      </c>
      <c r="B24" s="51">
        <v>1495.76</v>
      </c>
      <c r="C24" s="46">
        <f>B24/B28*100</f>
        <v>27.33254757923782</v>
      </c>
      <c r="D24" s="51">
        <v>1495.76</v>
      </c>
      <c r="E24" s="50" t="e">
        <f>D24/D29*100</f>
        <v>#DIV/0!</v>
      </c>
      <c r="F24" s="52"/>
      <c r="G24" s="52"/>
      <c r="H24" s="46">
        <f t="shared" si="0"/>
        <v>0</v>
      </c>
      <c r="I24" s="46">
        <f t="shared" si="1"/>
        <v>-1495.76</v>
      </c>
      <c r="J24" s="47">
        <f t="shared" si="2"/>
        <v>0</v>
      </c>
      <c r="K24" s="48">
        <f t="shared" si="3"/>
        <v>-1495.76</v>
      </c>
      <c r="L24" s="47">
        <f t="shared" si="4"/>
        <v>100</v>
      </c>
      <c r="M24" s="48">
        <f t="shared" si="5"/>
        <v>0</v>
      </c>
    </row>
    <row r="25" spans="1:13" ht="15">
      <c r="A25" s="32" t="s">
        <v>61</v>
      </c>
      <c r="B25" s="53"/>
      <c r="C25" s="46"/>
      <c r="D25" s="53">
        <v>12</v>
      </c>
      <c r="E25" s="54">
        <f>D25/D28*100</f>
        <v>0.20669876239116022</v>
      </c>
      <c r="F25" s="54"/>
      <c r="G25" s="54">
        <f>F25/F28*100</f>
        <v>0</v>
      </c>
      <c r="H25" s="46" t="e">
        <f t="shared" si="0"/>
        <v>#DIV/0!</v>
      </c>
      <c r="I25" s="46">
        <f t="shared" si="1"/>
        <v>0</v>
      </c>
      <c r="J25" s="47">
        <f t="shared" si="2"/>
        <v>0</v>
      </c>
      <c r="K25" s="48">
        <f t="shared" si="3"/>
        <v>-12</v>
      </c>
      <c r="L25" s="47" t="e">
        <f t="shared" si="4"/>
        <v>#DIV/0!</v>
      </c>
      <c r="M25" s="48">
        <f t="shared" si="5"/>
        <v>12</v>
      </c>
    </row>
    <row r="26" spans="1:13" ht="15">
      <c r="A26" s="26" t="s">
        <v>56</v>
      </c>
      <c r="B26" s="53">
        <v>79.25</v>
      </c>
      <c r="C26" s="46">
        <f>B26/B28*100</f>
        <v>1.448163071384846</v>
      </c>
      <c r="D26" s="53">
        <v>73.86</v>
      </c>
      <c r="E26" s="54">
        <f>D26/D28*100</f>
        <v>1.272230882517591</v>
      </c>
      <c r="F26" s="54">
        <v>27.63</v>
      </c>
      <c r="G26" s="54">
        <f>F26/F28*100</f>
        <v>1.2986036368421794</v>
      </c>
      <c r="H26" s="46">
        <f t="shared" si="0"/>
        <v>34.86435331230284</v>
      </c>
      <c r="I26" s="46">
        <f t="shared" si="1"/>
        <v>-51.620000000000005</v>
      </c>
      <c r="J26" s="47">
        <f t="shared" si="2"/>
        <v>37.40861088545898</v>
      </c>
      <c r="K26" s="48">
        <f t="shared" si="3"/>
        <v>-46.230000000000004</v>
      </c>
      <c r="L26" s="47">
        <f t="shared" si="4"/>
        <v>93.19873817034701</v>
      </c>
      <c r="M26" s="48">
        <f t="shared" si="5"/>
        <v>-5.390000000000001</v>
      </c>
    </row>
    <row r="27" spans="1:13" ht="15.75" thickBot="1">
      <c r="A27" s="27" t="s">
        <v>57</v>
      </c>
      <c r="B27" s="53">
        <v>783.53</v>
      </c>
      <c r="C27" s="46">
        <f>B27/B28*100</f>
        <v>14.317718754853859</v>
      </c>
      <c r="D27" s="53">
        <v>783.53</v>
      </c>
      <c r="E27" s="54">
        <f>D27/D28*100</f>
        <v>13.496223441362146</v>
      </c>
      <c r="F27" s="54">
        <v>349.85</v>
      </c>
      <c r="G27" s="54">
        <f>F27/F28*100</f>
        <v>16.442869429939794</v>
      </c>
      <c r="H27" s="46">
        <f t="shared" si="0"/>
        <v>44.65049200413513</v>
      </c>
      <c r="I27" s="46">
        <f t="shared" si="1"/>
        <v>-433.67999999999995</v>
      </c>
      <c r="J27" s="47">
        <f t="shared" si="2"/>
        <v>44.65049200413513</v>
      </c>
      <c r="K27" s="48">
        <f t="shared" si="3"/>
        <v>-433.67999999999995</v>
      </c>
      <c r="L27" s="47">
        <f t="shared" si="4"/>
        <v>100</v>
      </c>
      <c r="M27" s="48">
        <f t="shared" si="5"/>
        <v>0</v>
      </c>
    </row>
    <row r="28" spans="1:13" ht="15.75" thickBot="1">
      <c r="A28" s="30" t="s">
        <v>58</v>
      </c>
      <c r="B28" s="53">
        <f>B6+B12+B13+B17+B20+B25+B26+B27</f>
        <v>5472.45</v>
      </c>
      <c r="C28" s="46">
        <f>C6+C12+C13+C17+C20+C26+C27</f>
        <v>100</v>
      </c>
      <c r="D28" s="54">
        <f>D6+D12+D13+D17+D20+D25+D26+D27</f>
        <v>5805.549999999999</v>
      </c>
      <c r="E28" s="54">
        <f>E6+E12+E17+E20++E26+E27+E25</f>
        <v>99.9192152336988</v>
      </c>
      <c r="F28" s="54">
        <f>F6+F12+F13+F17+F20+F25+F26+F27</f>
        <v>2127.67</v>
      </c>
      <c r="G28" s="52">
        <f>G6+G12+G13+G17+G20+G25+G26+G27</f>
        <v>100</v>
      </c>
      <c r="H28" s="46">
        <f t="shared" si="0"/>
        <v>38.87966084660436</v>
      </c>
      <c r="I28" s="46">
        <f t="shared" si="1"/>
        <v>-3344.7799999999997</v>
      </c>
      <c r="J28" s="47">
        <f t="shared" si="2"/>
        <v>36.64889631473332</v>
      </c>
      <c r="K28" s="48">
        <f t="shared" si="3"/>
        <v>-3677.879999999999</v>
      </c>
      <c r="L28" s="47">
        <f t="shared" si="4"/>
        <v>106.08685323758095</v>
      </c>
      <c r="M28" s="48">
        <f t="shared" si="5"/>
        <v>333.09999999999945</v>
      </c>
    </row>
    <row r="29" spans="1:13" ht="15.75" thickBot="1">
      <c r="A29" s="28"/>
      <c r="B29" s="51"/>
      <c r="C29" s="52"/>
      <c r="D29" s="52"/>
      <c r="E29" s="52"/>
      <c r="F29" s="52"/>
      <c r="G29" s="52"/>
      <c r="H29" s="52"/>
      <c r="I29" s="46"/>
      <c r="J29" s="47"/>
      <c r="K29" s="48"/>
      <c r="L29" s="55"/>
      <c r="M29" s="56"/>
    </row>
    <row r="30" spans="1:13" ht="30.75" customHeight="1" thickBot="1">
      <c r="A30" s="33" t="s">
        <v>64</v>
      </c>
      <c r="B30" s="51">
        <f>B6/'исполнение ДОХОДЫ 2022'!B25*100</f>
        <v>152.50879396984925</v>
      </c>
      <c r="C30" s="52"/>
      <c r="D30" s="52">
        <f>D6/'исполнение ДОХОДЫ 2022'!C25*100</f>
        <v>141.83107274969174</v>
      </c>
      <c r="E30" s="52"/>
      <c r="F30" s="52">
        <f>F6/'исполнение ДОХОДЫ 2022'!D25*100</f>
        <v>168.7301658921025</v>
      </c>
      <c r="G30" s="52"/>
      <c r="H30" s="52">
        <f>F30/B30*100</f>
        <v>110.63635184569107</v>
      </c>
      <c r="I30" s="46">
        <f>F30-B30</f>
        <v>16.22137192225324</v>
      </c>
      <c r="J30" s="47">
        <f t="shared" si="2"/>
        <v>118.96558534100859</v>
      </c>
      <c r="K30" s="48">
        <f>F30-B30</f>
        <v>16.22137192225324</v>
      </c>
      <c r="L30" s="55"/>
      <c r="M30" s="56"/>
    </row>
    <row r="31" spans="1:13" ht="15.75" thickBot="1">
      <c r="A31" s="28" t="s">
        <v>59</v>
      </c>
      <c r="B31" s="51">
        <v>2218</v>
      </c>
      <c r="C31" s="52"/>
      <c r="D31" s="52">
        <v>2218</v>
      </c>
      <c r="E31" s="52"/>
      <c r="F31" s="52"/>
      <c r="G31" s="52"/>
      <c r="H31" s="52"/>
      <c r="I31" s="46">
        <f>F31-B31</f>
        <v>-2218</v>
      </c>
      <c r="J31" s="47">
        <f t="shared" si="2"/>
        <v>0</v>
      </c>
      <c r="K31" s="48">
        <f>F31-B31</f>
        <v>-2218</v>
      </c>
      <c r="L31" s="55"/>
      <c r="M31" s="56"/>
    </row>
    <row r="32" spans="1:13" ht="15.75" thickBot="1">
      <c r="A32" s="28"/>
      <c r="B32" s="51"/>
      <c r="C32" s="52"/>
      <c r="D32" s="52"/>
      <c r="E32" s="52"/>
      <c r="F32" s="52"/>
      <c r="G32" s="52"/>
      <c r="H32" s="52"/>
      <c r="I32" s="46"/>
      <c r="J32" s="47"/>
      <c r="K32" s="48"/>
      <c r="L32" s="55"/>
      <c r="M32" s="56"/>
    </row>
    <row r="33" spans="1:13" ht="15.75" thickBot="1">
      <c r="A33" s="28"/>
      <c r="B33" s="51"/>
      <c r="C33" s="52"/>
      <c r="D33" s="52"/>
      <c r="E33" s="52"/>
      <c r="F33" s="52"/>
      <c r="G33" s="52"/>
      <c r="H33" s="52"/>
      <c r="I33" s="46"/>
      <c r="J33" s="47"/>
      <c r="K33" s="48"/>
      <c r="L33" s="55"/>
      <c r="M33" s="56"/>
    </row>
    <row r="34" spans="1:13" ht="15.75" thickBot="1">
      <c r="A34" s="29"/>
      <c r="B34" s="51"/>
      <c r="C34" s="52"/>
      <c r="D34" s="52"/>
      <c r="E34" s="52"/>
      <c r="F34" s="52"/>
      <c r="G34" s="52"/>
      <c r="H34" s="52"/>
      <c r="I34" s="46"/>
      <c r="J34" s="47"/>
      <c r="K34" s="48"/>
      <c r="L34" s="55"/>
      <c r="M34" s="56"/>
    </row>
    <row r="35" spans="1:13" ht="15.75" thickBot="1">
      <c r="A35" s="15"/>
      <c r="B35" s="57"/>
      <c r="C35" s="58"/>
      <c r="D35" s="58"/>
      <c r="E35" s="58"/>
      <c r="F35" s="58"/>
      <c r="G35" s="58"/>
      <c r="H35" s="58"/>
      <c r="I35" s="58"/>
      <c r="J35" s="59"/>
      <c r="K35" s="60"/>
      <c r="L35" s="59"/>
      <c r="M35" s="60"/>
    </row>
  </sheetData>
  <sheetProtection/>
  <mergeCells count="8">
    <mergeCell ref="L3:M4"/>
    <mergeCell ref="A3:A5"/>
    <mergeCell ref="B3:I3"/>
    <mergeCell ref="J3:K4"/>
    <mergeCell ref="B4:B5"/>
    <mergeCell ref="D4:D5"/>
    <mergeCell ref="F4:F5"/>
    <mergeCell ref="H4:I4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Владимировна</dc:creator>
  <cp:keywords/>
  <dc:description/>
  <cp:lastModifiedBy>HP</cp:lastModifiedBy>
  <cp:lastPrinted>2022-08-09T11:37:42Z</cp:lastPrinted>
  <dcterms:created xsi:type="dcterms:W3CDTF">2016-03-13T08:48:39Z</dcterms:created>
  <dcterms:modified xsi:type="dcterms:W3CDTF">2022-08-09T11:38:00Z</dcterms:modified>
  <cp:category/>
  <cp:version/>
  <cp:contentType/>
  <cp:contentStatus/>
</cp:coreProperties>
</file>